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20490" windowHeight="7155" tabRatio="749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automatico" sheetId="4" r:id="rId4"/>
    <sheet name="Mapa Anual" sheetId="5" r:id="rId5"/>
  </sheets>
  <externalReferences>
    <externalReference r:id="rId8"/>
  </externalReferences>
  <definedNames>
    <definedName name="_xlnm.Print_Area" localSheetId="2">'Impressão Frente automatico'!$A$1:$AQ$37</definedName>
    <definedName name="_xlnm.Print_Area" localSheetId="3">'Impressão verso automatico'!$A$1:$X$49</definedName>
    <definedName name="_xlnm.Print_Area" localSheetId="4">'Mapa Anual'!$A$1:$W$54</definedName>
    <definedName name="_xlnm.Print_Area" localSheetId="1">'Registro de dados e movimentos'!$A$1:$AH$85</definedName>
    <definedName name="ggg">'[1]Preenchimento para impressão'!$A$4:$AH$37</definedName>
    <definedName name="Tabela_Anual">'Registro de dados e movimentos'!$A$5:$AH$38</definedName>
    <definedName name="Tabela2">'Registro de dados e movimentos'!$V$40:$AH$71</definedName>
  </definedNames>
  <calcPr fullCalcOnLoad="1"/>
</workbook>
</file>

<file path=xl/sharedStrings.xml><?xml version="1.0" encoding="utf-8"?>
<sst xmlns="http://schemas.openxmlformats.org/spreadsheetml/2006/main" count="299" uniqueCount="210">
  <si>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</si>
  <si>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</si>
  <si>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</si>
  <si>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</si>
  <si>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</si>
  <si>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</si>
  <si>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</si>
  <si>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</si>
  <si>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</si>
  <si>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</si>
  <si>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</si>
  <si>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</si>
  <si>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</si>
  <si>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</si>
  <si>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</si>
  <si>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</si>
  <si>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</si>
  <si>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</si>
  <si>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</si>
  <si>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</si>
  <si>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</si>
  <si>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</si>
  <si>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</si>
  <si>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Confrades:</t>
  </si>
  <si>
    <t>Consócias:</t>
  </si>
  <si>
    <t>Auxiliares:</t>
  </si>
  <si>
    <t>Data Fundação:</t>
  </si>
  <si>
    <t>18.</t>
  </si>
  <si>
    <t xml:space="preserve">ANO: </t>
  </si>
  <si>
    <t>Aspirantes: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</si>
  <si>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</si>
  <si>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</si>
  <si>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</si>
  <si>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</si>
  <si>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</si>
  <si>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</si>
  <si>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</si>
  <si>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</si>
  <si>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</si>
  <si>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</si>
  <si>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</si>
  <si>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</si>
  <si>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</si>
  <si>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</si>
  <si>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</si>
  <si>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</si>
  <si>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</si>
  <si>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</si>
  <si>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</si>
  <si>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</si>
  <si>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</si>
  <si>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</si>
  <si>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</si>
  <si>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</si>
  <si>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</si>
  <si>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</si>
  <si>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</si>
  <si>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</si>
  <si>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</si>
  <si>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</si>
  <si>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</si>
  <si>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</si>
  <si>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</si>
  <si>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</si>
  <si>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</si>
  <si>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</si>
  <si>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</si>
  <si>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</si>
  <si>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</si>
  <si>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</si>
  <si>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</si>
  <si>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</si>
  <si>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</si>
  <si>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</si>
  <si>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>Doações Recebidas</t>
  </si>
  <si>
    <t>Receitas Líquidas com Eventos (Rifa, Bazar, almoços etc.)</t>
  </si>
  <si>
    <t xml:space="preserve">Subtotal (Valor base para cálculo da Décima do mês) </t>
  </si>
  <si>
    <t>Subvenções Oficiais</t>
  </si>
  <si>
    <t>União Fraternal  (Contribuições Recebidas de Unidades Vicentinas)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</si>
  <si>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</si>
  <si>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</si>
  <si>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</si>
  <si>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 xml:space="preserve">União Fraternal (Contribuições a Unidades Vicentinas)                                      </t>
  </si>
  <si>
    <t>Total dos Pagamentos (Somar da linha 16 a linha 27)</t>
  </si>
  <si>
    <t>Saldo no final do mês (linha 15 - linha 28)</t>
  </si>
  <si>
    <t>Total dos Pagamentos + Saldo Final do mês (Somar linha 28 + linha 29)</t>
  </si>
  <si>
    <t>MÊS:</t>
  </si>
  <si>
    <t>MAPA ESTATÍSTICO ANUAL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</si>
  <si>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</si>
  <si>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</si>
  <si>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</si>
  <si>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</si>
  <si>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</si>
  <si>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</si>
  <si>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</si>
  <si>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</si>
  <si>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</si>
  <si>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</si>
  <si>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</si>
  <si>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</si>
  <si>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</si>
  <si>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</si>
  <si>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</si>
  <si>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</si>
  <si>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</si>
  <si>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</si>
  <si>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</si>
  <si>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</si>
  <si>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</si>
  <si>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</si>
  <si>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</si>
  <si>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</si>
  <si>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</si>
  <si>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</si>
  <si>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</si>
  <si>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</si>
  <si>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</si>
  <si>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</si>
  <si>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</si>
  <si>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</si>
  <si>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</si>
  <si>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</si>
  <si>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Data Fundação</t>
  </si>
  <si>
    <t>Código</t>
  </si>
  <si>
    <t>Ano Vigente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</si>
  <si>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</si>
  <si>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</si>
  <si>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</si>
  <si>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</si>
  <si>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</si>
  <si>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</si>
  <si>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</si>
  <si>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</si>
  <si>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Resumo Anual</t>
  </si>
  <si>
    <t>Total de Alimentos Doados em Kg</t>
  </si>
  <si>
    <t>Preencher todos os dados de Janeiro, os demais meses só devem ser preenchidos quando houverem alterações.</t>
  </si>
  <si>
    <t>Conselho Particular:</t>
  </si>
  <si>
    <t>Conselho Central:</t>
  </si>
  <si>
    <t>Conselho Metropolitano:</t>
  </si>
  <si>
    <t>Despesas do Mês</t>
  </si>
  <si>
    <t>Construção/Reforma</t>
  </si>
  <si>
    <t>Com O.E. em R$</t>
  </si>
  <si>
    <t>________________________                                Presidente da Conferência</t>
  </si>
  <si>
    <t>_________________________     Secretário(a) da Conferência</t>
  </si>
  <si>
    <t>________________________ Tesoureiro (a) da Conferência</t>
  </si>
  <si>
    <t>INFORMAÇÕES PARA AS REUNIÕES DO CP</t>
  </si>
  <si>
    <t>CONFERÊNCIA:</t>
  </si>
  <si>
    <t>Reunião do CP em:</t>
  </si>
  <si>
    <t>C.Particular:</t>
  </si>
  <si>
    <t>C.Central:</t>
  </si>
  <si>
    <t>Décima ao Conselho Particular</t>
  </si>
  <si>
    <t>TOTAL DAS CONTRIBUIÇÕES AO CP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</si>
  <si>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CP:</t>
    </r>
  </si>
  <si>
    <t xml:space="preserve"> Representante da Conferência na Reunião do CP:</t>
  </si>
  <si>
    <t>REGISTRO FINANCEIRO DA CONFERÊNCIA</t>
  </si>
  <si>
    <t>Data de Agregação</t>
  </si>
  <si>
    <t>Coleta nas reuniões durante o mês</t>
  </si>
  <si>
    <t>Subscritores e Benfeitores</t>
  </si>
  <si>
    <t xml:space="preserve">Outras Receitas Sujeitas a Décimas                                                                                                                                                                       </t>
  </si>
  <si>
    <t>Contribuição da Solidariedade e Coleta de Ozanam</t>
  </si>
  <si>
    <r>
      <t xml:space="preserve">Despesas com Cestas Básicas </t>
    </r>
    <r>
      <rPr>
        <sz val="8"/>
        <rFont val="Swis721 LtCn BT"/>
        <family val="0"/>
      </rPr>
      <t>(alimentos, produto de higiene e limpeza  etc.)</t>
    </r>
  </si>
  <si>
    <t>Despesas com Moradias dos Assistidos (Material Construção, Ajuda Financeira etc.)</t>
  </si>
  <si>
    <t>Pagamentos de contas Assistidos (água, luz, gás, transporte etc.)</t>
  </si>
  <si>
    <t xml:space="preserve">Despesas com Obras Especiais </t>
  </si>
  <si>
    <t>Despesas Administrativas e de Consumo da Conferência</t>
  </si>
  <si>
    <t>Décima paga ao Conselho Particular (10% do valor da linha 6)</t>
  </si>
  <si>
    <t>Repasses da Contribuição da Solidariedade e da Coleta de Ozanam</t>
  </si>
  <si>
    <t>MAPA DO MOVIMENTO MENSAL PARA CONFERÊNCIAS</t>
  </si>
  <si>
    <t>CÓDIGO DA CONFERÊNCIA:</t>
  </si>
  <si>
    <t>Nº de Membros:</t>
  </si>
  <si>
    <t>Casa Quantidade</t>
  </si>
  <si>
    <t>_____________________________________    Presidente ou Tesoureiro do Conselho Particular</t>
  </si>
  <si>
    <t xml:space="preserve">Data Agregação: </t>
  </si>
  <si>
    <t>Despesas do mês com O.E. em R$</t>
  </si>
  <si>
    <t>Construção/Reforma casa quantidade</t>
  </si>
  <si>
    <t>RESUMO DOS PAGAMENTOS DEVIDOS AO CONSELHO PARTICULAR NESTE MÊS</t>
  </si>
  <si>
    <t>Conselho Particular</t>
  </si>
  <si>
    <t>Conselho Central</t>
  </si>
  <si>
    <t>Conselho Metropolitano</t>
  </si>
  <si>
    <t>Mês de reunião</t>
  </si>
  <si>
    <t>RESUMO DO MOVIMENTO FINANCEIRO MENSAL DE CONFERÊNCIAS</t>
  </si>
  <si>
    <t>XX/YY/ZZ</t>
  </si>
  <si>
    <t>ZZ/YY/XX</t>
  </si>
  <si>
    <t>AA-BB-CC-DD</t>
  </si>
  <si>
    <t>OUTRAS OBSERVAÇÕES E CONTROLES PESSOAIS QUE JULGAREM NECESSÁRIOS PARA REGISTRO</t>
  </si>
  <si>
    <t>Dicas para um bom trabalho com este Mapa Padrão do CNB.</t>
  </si>
  <si>
    <t xml:space="preserve">Tudo começa pelo preenchimento dos dados básicos da unidade;como Nome, data de fundação, </t>
  </si>
  <si>
    <t>Os lançamentos financeiros deverão ser lançados mês a mês; observando algumas informações</t>
  </si>
  <si>
    <t>Caso queira fazer anotações pessoais de pagamentos, tem um campo específico mais abaixo ainda.</t>
  </si>
  <si>
    <t>Para imprimir o mapa mensal é só digitar o mês, de 1 a 12, no único campo disponível na planilha</t>
  </si>
  <si>
    <t>uma cópia em branco é só deixar o referido campo em branco, como se encontra no momento.</t>
  </si>
  <si>
    <t>Ao digitar o mês na planilha "Impressão Frente automática" a décima será transportada automaticamente</t>
  </si>
  <si>
    <t>"Impressão Frente automática" caso queira acompanhar o mapa anual é só digitar 13. Para imprimir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</si>
  <si>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</si>
  <si>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</si>
  <si>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</si>
  <si>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>data de agregação, código  e outros mais na planilha "Registro de dados e movimentos".</t>
  </si>
  <si>
    <t>importantes abaixo da tabela como nº confrades, consócias, aspiratnes, famílias assistidas e outros mais.</t>
  </si>
  <si>
    <t>ANOTAR TAMBÉM OS DEMAIS DADOS ABAIXO DESTA TABELA O QUE NÃO SOUBER DEVE DEIXAR EM BRANCO</t>
  </si>
  <si>
    <t>Insira aqui a Conferência</t>
  </si>
  <si>
    <t>Insira aqui o CP</t>
  </si>
  <si>
    <t>Insira aqui o CC</t>
  </si>
  <si>
    <t>Insira aqui o CM</t>
  </si>
  <si>
    <t>...............................................................................</t>
  </si>
  <si>
    <t>.....................................................</t>
  </si>
  <si>
    <t>RELATÓRIO MENSAL PARA CONFERÊNCIAS</t>
  </si>
  <si>
    <t>CÓDIGO:</t>
  </si>
  <si>
    <t>PARA CONSELHOS CONFERÊNCIAS</t>
  </si>
  <si>
    <t>Recebimento de Contribuições para Repasses</t>
  </si>
  <si>
    <t>Repasses de contribuições Recebidas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</si>
</sst>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  <numFmt numFmtId="177" formatCode="_-* #,##0.000_-;\-* #,##0.000_-;_-* &quot;-&quot;??_-;_-@_-"/>
    <numFmt numFmtId="178" formatCode="_-* #,##0.0000_-;\-* #,##0.0000_-;_-* &quot;-&quot;??_-;_-@_-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b/>
      <sz val="10"/>
      <name val="Arial"/>
      <family val="2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5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b/>
      <vertAlign val="subscript"/>
      <sz val="14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4"/>
      <color indexed="9"/>
      <name val="Arial Black"/>
      <family val="2"/>
    </font>
    <font>
      <sz val="12"/>
      <color indexed="8"/>
      <name val="Arial"/>
      <family val="2"/>
    </font>
    <font>
      <sz val="9"/>
      <color indexed="30"/>
      <name val="Swis721 LtCn BT"/>
      <family val="0"/>
    </font>
    <font>
      <sz val="9"/>
      <color indexed="8"/>
      <name val="Swis721 LtCn BT"/>
      <family val="0"/>
    </font>
    <font>
      <b/>
      <sz val="9"/>
      <color indexed="8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4"/>
      <color theme="0"/>
      <name val="Arial"/>
      <family val="2"/>
    </font>
    <font>
      <b/>
      <vertAlign val="subscript"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4"/>
      <color theme="0"/>
      <name val="Arial Black"/>
      <family val="2"/>
    </font>
    <font>
      <sz val="12"/>
      <color theme="1"/>
      <name val="Arial"/>
      <family val="2"/>
    </font>
    <font>
      <vertAlign val="subscript"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wis721 LtCn BT"/>
      <family val="0"/>
    </font>
    <font>
      <sz val="9"/>
      <color rgb="FF0064B6"/>
      <name val="Swis721 LtCn B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4B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43" fontId="2" fillId="0" borderId="14" xfId="61" applyFont="1" applyBorder="1" applyAlignment="1" applyProtection="1">
      <alignment vertical="center"/>
      <protection/>
    </xf>
    <xf numFmtId="43" fontId="2" fillId="0" borderId="14" xfId="61" applyFont="1" applyBorder="1" applyAlignment="1" applyProtection="1">
      <alignment horizontal="right" vertical="center"/>
      <protection/>
    </xf>
    <xf numFmtId="43" fontId="0" fillId="0" borderId="14" xfId="61" applyFont="1" applyBorder="1" applyAlignment="1" applyProtection="1">
      <alignment vertical="center"/>
      <protection/>
    </xf>
    <xf numFmtId="43" fontId="5" fillId="0" borderId="14" xfId="61" applyFont="1" applyBorder="1" applyAlignment="1" applyProtection="1">
      <alignment vertical="center"/>
      <protection/>
    </xf>
    <xf numFmtId="43" fontId="5" fillId="34" borderId="14" xfId="61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43" fontId="4" fillId="0" borderId="14" xfId="61" applyFont="1" applyBorder="1" applyAlignment="1" applyProtection="1">
      <alignment vertical="center"/>
      <protection/>
    </xf>
    <xf numFmtId="174" fontId="4" fillId="0" borderId="14" xfId="61" applyNumberFormat="1" applyFont="1" applyBorder="1" applyAlignment="1" applyProtection="1">
      <alignment vertical="center"/>
      <protection/>
    </xf>
    <xf numFmtId="173" fontId="4" fillId="34" borderId="14" xfId="61" applyNumberFormat="1" applyFont="1" applyFill="1" applyBorder="1" applyAlignment="1" applyProtection="1">
      <alignment vertical="center"/>
      <protection/>
    </xf>
    <xf numFmtId="43" fontId="0" fillId="0" borderId="14" xfId="61" applyFont="1" applyFill="1" applyBorder="1" applyAlignment="1" applyProtection="1">
      <alignment vertical="center"/>
      <protection/>
    </xf>
    <xf numFmtId="43" fontId="5" fillId="0" borderId="14" xfId="61" applyFont="1" applyFill="1" applyBorder="1" applyAlignment="1" applyProtection="1">
      <alignment vertical="center"/>
      <protection/>
    </xf>
    <xf numFmtId="43" fontId="2" fillId="0" borderId="14" xfId="61" applyFont="1" applyFill="1" applyBorder="1" applyAlignment="1" applyProtection="1">
      <alignment vertical="center"/>
      <protection/>
    </xf>
    <xf numFmtId="43" fontId="4" fillId="0" borderId="14" xfId="61" applyFont="1" applyFill="1" applyBorder="1" applyAlignment="1" applyProtection="1">
      <alignment vertical="center"/>
      <protection/>
    </xf>
    <xf numFmtId="174" fontId="4" fillId="0" borderId="14" xfId="61" applyNumberFormat="1" applyFont="1" applyFill="1" applyBorder="1" applyAlignment="1" applyProtection="1">
      <alignment vertical="center"/>
      <protection/>
    </xf>
    <xf numFmtId="43" fontId="2" fillId="0" borderId="14" xfId="61" applyFont="1" applyFill="1" applyBorder="1" applyAlignment="1" applyProtection="1">
      <alignment vertical="center"/>
      <protection locked="0"/>
    </xf>
    <xf numFmtId="43" fontId="0" fillId="0" borderId="14" xfId="6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1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2" fillId="0" borderId="14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4" fontId="9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 horizontal="left"/>
    </xf>
    <xf numFmtId="4" fontId="2" fillId="0" borderId="14" xfId="61" applyNumberFormat="1" applyFont="1" applyFill="1" applyBorder="1" applyAlignment="1" applyProtection="1">
      <alignment vertical="center"/>
      <protection locked="0"/>
    </xf>
    <xf numFmtId="4" fontId="5" fillId="34" borderId="14" xfId="61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right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horizontal="center" vertical="center"/>
      <protection locked="0"/>
    </xf>
    <xf numFmtId="1" fontId="51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4" fillId="0" borderId="2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24" fillId="0" borderId="11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4" fillId="0" borderId="12" xfId="0" applyFont="1" applyBorder="1" applyAlignment="1" applyProtection="1">
      <alignment horizontal="right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84" fillId="35" borderId="13" xfId="0" applyFont="1" applyFill="1" applyBorder="1" applyAlignment="1">
      <alignment vertical="top"/>
    </xf>
    <xf numFmtId="0" fontId="84" fillId="35" borderId="10" xfId="0" applyFont="1" applyFill="1" applyBorder="1" applyAlignment="1">
      <alignment vertical="top"/>
    </xf>
    <xf numFmtId="0" fontId="85" fillId="35" borderId="23" xfId="0" applyFont="1" applyFill="1" applyBorder="1" applyAlignment="1">
      <alignment vertical="top"/>
    </xf>
    <xf numFmtId="0" fontId="0" fillId="0" borderId="10" xfId="0" applyBorder="1" applyAlignment="1">
      <alignment/>
    </xf>
    <xf numFmtId="43" fontId="3" fillId="0" borderId="14" xfId="6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5" fillId="36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/>
      <protection/>
    </xf>
    <xf numFmtId="43" fontId="10" fillId="0" borderId="14" xfId="61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3" fontId="24" fillId="0" borderId="10" xfId="0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/>
      <protection/>
    </xf>
    <xf numFmtId="0" fontId="29" fillId="0" borderId="14" xfId="0" applyFont="1" applyBorder="1" applyAlignment="1" applyProtection="1">
      <alignment/>
      <protection/>
    </xf>
    <xf numFmtId="0" fontId="29" fillId="0" borderId="14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86" fillId="0" borderId="0" xfId="0" applyFont="1" applyFill="1" applyBorder="1" applyAlignment="1" applyProtection="1">
      <alignment vertical="center" wrapText="1"/>
      <protection/>
    </xf>
    <xf numFmtId="0" fontId="86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left"/>
      <protection/>
    </xf>
    <xf numFmtId="172" fontId="3" fillId="0" borderId="11" xfId="0" applyNumberFormat="1" applyFont="1" applyFill="1" applyBorder="1" applyAlignment="1" applyProtection="1">
      <alignment horizontal="left"/>
      <protection/>
    </xf>
    <xf numFmtId="0" fontId="87" fillId="37" borderId="20" xfId="0" applyFont="1" applyFill="1" applyBorder="1" applyAlignment="1">
      <alignment/>
    </xf>
    <xf numFmtId="0" fontId="87" fillId="37" borderId="11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1" fontId="0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7" borderId="2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88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8" fillId="0" borderId="14" xfId="0" applyFont="1" applyBorder="1" applyAlignment="1">
      <alignment horizontal="right"/>
    </xf>
    <xf numFmtId="14" fontId="51" fillId="0" borderId="14" xfId="0" applyNumberFormat="1" applyFont="1" applyBorder="1" applyAlignment="1" applyProtection="1">
      <alignment horizontal="center" vertical="center"/>
      <protection locked="0"/>
    </xf>
    <xf numFmtId="43" fontId="4" fillId="0" borderId="14" xfId="61" applyFont="1" applyFill="1" applyBorder="1" applyAlignment="1" applyProtection="1">
      <alignment vertical="center"/>
      <protection locked="0"/>
    </xf>
    <xf numFmtId="43" fontId="4" fillId="0" borderId="14" xfId="61" applyFont="1" applyBorder="1" applyAlignment="1" applyProtection="1">
      <alignment vertical="center"/>
      <protection locked="0"/>
    </xf>
    <xf numFmtId="43" fontId="2" fillId="0" borderId="14" xfId="61" applyFont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 applyProtection="1">
      <alignment vertical="top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/>
      <protection locked="0"/>
    </xf>
    <xf numFmtId="0" fontId="86" fillId="0" borderId="14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right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1" fontId="50" fillId="0" borderId="17" xfId="0" applyNumberFormat="1" applyFont="1" applyBorder="1" applyAlignment="1" applyProtection="1">
      <alignment horizontal="center" vertical="center"/>
      <protection locked="0"/>
    </xf>
    <xf numFmtId="1" fontId="50" fillId="0" borderId="10" xfId="0" applyNumberFormat="1" applyFont="1" applyBorder="1" applyAlignment="1" applyProtection="1">
      <alignment horizontal="center" vertical="center"/>
      <protection locked="0"/>
    </xf>
    <xf numFmtId="0" fontId="89" fillId="0" borderId="19" xfId="0" applyFont="1" applyBorder="1" applyAlignment="1" applyProtection="1">
      <alignment horizontal="center" vertical="center" wrapText="1"/>
      <protection/>
    </xf>
    <xf numFmtId="0" fontId="89" fillId="0" borderId="16" xfId="0" applyFont="1" applyBorder="1" applyAlignment="1" applyProtection="1">
      <alignment horizontal="center" vertical="center" wrapText="1"/>
      <protection/>
    </xf>
    <xf numFmtId="0" fontId="89" fillId="0" borderId="20" xfId="0" applyFont="1" applyBorder="1" applyAlignment="1" applyProtection="1">
      <alignment horizontal="center" vertical="center" wrapText="1"/>
      <protection/>
    </xf>
    <xf numFmtId="0" fontId="89" fillId="0" borderId="22" xfId="0" applyFont="1" applyBorder="1" applyAlignment="1" applyProtection="1">
      <alignment horizontal="center" vertical="center" wrapText="1"/>
      <protection/>
    </xf>
    <xf numFmtId="0" fontId="89" fillId="0" borderId="15" xfId="0" applyFont="1" applyBorder="1" applyAlignment="1" applyProtection="1">
      <alignment horizontal="center" vertical="center" wrapText="1"/>
      <protection/>
    </xf>
    <xf numFmtId="0" fontId="89" fillId="0" borderId="12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0" fontId="6" fillId="33" borderId="14" xfId="0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86" fillId="7" borderId="21" xfId="0" applyFont="1" applyFill="1" applyBorder="1" applyAlignment="1" applyProtection="1">
      <alignment horizontal="center" vertical="center" wrapText="1"/>
      <protection/>
    </xf>
    <xf numFmtId="0" fontId="86" fillId="7" borderId="0" xfId="0" applyFont="1" applyFill="1" applyBorder="1" applyAlignment="1" applyProtection="1">
      <alignment horizontal="center" vertical="center" wrapText="1"/>
      <protection/>
    </xf>
    <xf numFmtId="0" fontId="86" fillId="7" borderId="22" xfId="0" applyFont="1" applyFill="1" applyBorder="1" applyAlignment="1" applyProtection="1">
      <alignment horizontal="center" vertical="center" wrapText="1"/>
      <protection/>
    </xf>
    <xf numFmtId="0" fontId="86" fillId="7" borderId="15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vertic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1" fontId="11" fillId="0" borderId="13" xfId="0" applyNumberFormat="1" applyFont="1" applyBorder="1" applyAlignment="1" applyProtection="1">
      <alignment horizontal="left" vertical="center"/>
      <protection/>
    </xf>
    <xf numFmtId="1" fontId="11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90" fillId="37" borderId="19" xfId="0" applyFont="1" applyFill="1" applyBorder="1" applyAlignment="1" applyProtection="1">
      <alignment horizontal="center" vertical="center"/>
      <protection/>
    </xf>
    <xf numFmtId="0" fontId="90" fillId="37" borderId="16" xfId="0" applyFont="1" applyFill="1" applyBorder="1" applyAlignment="1" applyProtection="1">
      <alignment horizontal="center" vertical="center"/>
      <protection/>
    </xf>
    <xf numFmtId="0" fontId="90" fillId="37" borderId="20" xfId="0" applyFont="1" applyFill="1" applyBorder="1" applyAlignment="1" applyProtection="1">
      <alignment horizontal="center" vertical="center"/>
      <protection/>
    </xf>
    <xf numFmtId="0" fontId="90" fillId="37" borderId="22" xfId="0" applyFont="1" applyFill="1" applyBorder="1" applyAlignment="1" applyProtection="1">
      <alignment horizontal="center" vertical="center"/>
      <protection/>
    </xf>
    <xf numFmtId="0" fontId="90" fillId="37" borderId="15" xfId="0" applyFont="1" applyFill="1" applyBorder="1" applyAlignment="1" applyProtection="1">
      <alignment horizontal="center" vertical="center"/>
      <protection/>
    </xf>
    <xf numFmtId="0" fontId="90" fillId="37" borderId="12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30" fillId="0" borderId="21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90" fillId="37" borderId="19" xfId="0" applyFont="1" applyFill="1" applyBorder="1" applyAlignment="1">
      <alignment horizontal="center"/>
    </xf>
    <xf numFmtId="0" fontId="90" fillId="37" borderId="16" xfId="0" applyFont="1" applyFill="1" applyBorder="1" applyAlignment="1">
      <alignment horizontal="center"/>
    </xf>
    <xf numFmtId="0" fontId="90" fillId="37" borderId="22" xfId="0" applyFont="1" applyFill="1" applyBorder="1" applyAlignment="1">
      <alignment horizontal="center"/>
    </xf>
    <xf numFmtId="0" fontId="90" fillId="37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19" fillId="36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right" vertical="center" wrapText="1"/>
    </xf>
    <xf numFmtId="2" fontId="23" fillId="0" borderId="28" xfId="0" applyNumberFormat="1" applyFont="1" applyBorder="1" applyAlignment="1">
      <alignment horizontal="right" vertical="center" wrapText="1"/>
    </xf>
    <xf numFmtId="2" fontId="23" fillId="0" borderId="31" xfId="0" applyNumberFormat="1" applyFont="1" applyBorder="1" applyAlignment="1">
      <alignment horizontal="right" vertical="center" wrapText="1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3" fontId="24" fillId="0" borderId="17" xfId="0" applyNumberFormat="1" applyFont="1" applyBorder="1" applyAlignment="1" applyProtection="1">
      <alignment horizontal="right" vertical="center" wrapText="1"/>
      <protection locked="0"/>
    </xf>
    <xf numFmtId="43" fontId="24" fillId="0" borderId="13" xfId="0" applyNumberFormat="1" applyFont="1" applyBorder="1" applyAlignment="1" applyProtection="1">
      <alignment horizontal="right" vertical="center" wrapText="1"/>
      <protection locked="0"/>
    </xf>
    <xf numFmtId="43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6" fillId="0" borderId="19" xfId="0" applyFont="1" applyBorder="1" applyAlignment="1" applyProtection="1">
      <alignment horizontal="justify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43" fontId="24" fillId="0" borderId="35" xfId="0" applyNumberFormat="1" applyFont="1" applyBorder="1" applyAlignment="1" applyProtection="1">
      <alignment horizontal="right" vertical="center"/>
      <protection locked="0"/>
    </xf>
    <xf numFmtId="43" fontId="24" fillId="0" borderId="33" xfId="0" applyNumberFormat="1" applyFont="1" applyBorder="1" applyAlignment="1" applyProtection="1">
      <alignment horizontal="right" vertical="center"/>
      <protection locked="0"/>
    </xf>
    <xf numFmtId="43" fontId="24" fillId="0" borderId="34" xfId="0" applyNumberFormat="1" applyFont="1" applyBorder="1" applyAlignment="1" applyProtection="1">
      <alignment horizontal="righ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43" fontId="24" fillId="0" borderId="17" xfId="0" applyNumberFormat="1" applyFont="1" applyBorder="1" applyAlignment="1" applyProtection="1">
      <alignment horizontal="right" vertical="center"/>
      <protection locked="0"/>
    </xf>
    <xf numFmtId="43" fontId="24" fillId="0" borderId="13" xfId="0" applyNumberFormat="1" applyFont="1" applyBorder="1" applyAlignment="1" applyProtection="1">
      <alignment horizontal="right" vertical="center"/>
      <protection locked="0"/>
    </xf>
    <xf numFmtId="43" fontId="24" fillId="0" borderId="10" xfId="0" applyNumberFormat="1" applyFont="1" applyBorder="1" applyAlignment="1" applyProtection="1">
      <alignment horizontal="right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91" fillId="0" borderId="23" xfId="0" applyFont="1" applyBorder="1" applyAlignment="1" applyProtection="1">
      <alignment horizontal="left" vertical="center"/>
      <protection locked="0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0" borderId="10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43" fontId="24" fillId="0" borderId="36" xfId="0" applyNumberFormat="1" applyFont="1" applyBorder="1" applyAlignment="1">
      <alignment horizontal="right" vertical="center"/>
    </xf>
    <xf numFmtId="43" fontId="24" fillId="0" borderId="37" xfId="0" applyNumberFormat="1" applyFont="1" applyBorder="1" applyAlignment="1">
      <alignment horizontal="right" vertical="center"/>
    </xf>
    <xf numFmtId="43" fontId="24" fillId="0" borderId="39" xfId="0" applyNumberFormat="1" applyFont="1" applyBorder="1" applyAlignment="1">
      <alignment horizontal="right" vertical="center"/>
    </xf>
    <xf numFmtId="0" fontId="91" fillId="35" borderId="23" xfId="0" applyFont="1" applyFill="1" applyBorder="1" applyAlignment="1" applyProtection="1">
      <alignment horizontal="left" vertical="center"/>
      <protection locked="0"/>
    </xf>
    <xf numFmtId="0" fontId="91" fillId="35" borderId="13" xfId="0" applyFont="1" applyFill="1" applyBorder="1" applyAlignment="1" applyProtection="1">
      <alignment horizontal="left" vertical="center"/>
      <protection locked="0"/>
    </xf>
    <xf numFmtId="0" fontId="91" fillId="35" borderId="10" xfId="0" applyFont="1" applyFill="1" applyBorder="1" applyAlignment="1" applyProtection="1">
      <alignment horizontal="left" vertical="center"/>
      <protection locked="0"/>
    </xf>
    <xf numFmtId="0" fontId="1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90" fillId="37" borderId="20" xfId="0" applyFont="1" applyFill="1" applyBorder="1" applyAlignment="1">
      <alignment horizontal="center"/>
    </xf>
    <xf numFmtId="0" fontId="90" fillId="37" borderId="12" xfId="0" applyFont="1" applyFill="1" applyBorder="1" applyAlignment="1">
      <alignment horizontal="center"/>
    </xf>
    <xf numFmtId="0" fontId="31" fillId="38" borderId="19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center"/>
    </xf>
    <xf numFmtId="0" fontId="31" fillId="38" borderId="20" xfId="0" applyFont="1" applyFill="1" applyBorder="1" applyAlignment="1">
      <alignment horizontal="center"/>
    </xf>
    <xf numFmtId="0" fontId="92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93" fillId="35" borderId="23" xfId="0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84" fillId="35" borderId="10" xfId="0" applyFont="1" applyFill="1" applyBorder="1" applyAlignment="1">
      <alignment vertical="top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4" fillId="0" borderId="23" xfId="0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0" fontId="94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5" fillId="35" borderId="23" xfId="0" applyFont="1" applyFill="1" applyBorder="1" applyAlignment="1">
      <alignment vertical="top"/>
    </xf>
    <xf numFmtId="0" fontId="11" fillId="0" borderId="2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43" xfId="0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0" fontId="2" fillId="0" borderId="4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8" fillId="0" borderId="23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95" fillId="37" borderId="13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0" borderId="5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2" fillId="0" borderId="45" xfId="0" applyFont="1" applyBorder="1" applyAlignment="1" applyProtection="1">
      <alignment horizontal="justify" vertical="center"/>
      <protection locked="0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2" fillId="0" borderId="40" xfId="0" applyFont="1" applyBorder="1" applyAlignment="1" applyProtection="1">
      <alignment horizontal="justify" vertical="center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37" borderId="3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8</xdr:col>
      <xdr:colOff>66675</xdr:colOff>
      <xdr:row>8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6</xdr:col>
      <xdr:colOff>190500</xdr:colOff>
      <xdr:row>7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7</xdr:col>
      <xdr:colOff>47625</xdr:colOff>
      <xdr:row>7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u&#225;rio\Desktop\Co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mpressão Frente Manual"/>
      <sheetName val=" Impressão Verso Manual"/>
      <sheetName val="Mapa Anual"/>
      <sheetName val="Preenchimento para impressão"/>
      <sheetName val="Impressão Frente automatico"/>
      <sheetName val="Impressão Verso semi-auto"/>
    </sheetNames>
    <sheetDataSet>
      <sheetData sheetId="3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C4">
            <v>8</v>
          </cell>
          <cell r="AD4">
            <v>9</v>
          </cell>
          <cell r="AE4">
            <v>10</v>
          </cell>
          <cell r="AF4">
            <v>11</v>
          </cell>
          <cell r="AG4">
            <v>12</v>
          </cell>
          <cell r="AH4">
            <v>13</v>
          </cell>
        </row>
        <row r="5">
          <cell r="A5" t="str">
            <v>RECEBIMENTOS (Receitas/Arrecadações)</v>
          </cell>
          <cell r="V5" t="str">
            <v>Janeiro</v>
          </cell>
          <cell r="W5" t="str">
            <v>Fevereiro</v>
          </cell>
          <cell r="X5" t="str">
            <v>Março</v>
          </cell>
          <cell r="Y5" t="str">
            <v>Abril</v>
          </cell>
          <cell r="Z5" t="str">
            <v>Maio</v>
          </cell>
          <cell r="AA5" t="str">
            <v>Junho</v>
          </cell>
          <cell r="AB5" t="str">
            <v>Julho</v>
          </cell>
          <cell r="AC5" t="str">
            <v>Agosto</v>
          </cell>
          <cell r="AD5" t="str">
            <v>Setembro</v>
          </cell>
          <cell r="AE5" t="str">
            <v>Outubro</v>
          </cell>
          <cell r="AF5" t="str">
            <v>Novembro</v>
          </cell>
          <cell r="AG5" t="str">
            <v>Dezembro</v>
          </cell>
          <cell r="AH5" t="str">
            <v>Balanço Anual</v>
          </cell>
        </row>
        <row r="6">
          <cell r="A6" t="str">
            <v>01.                                                                                                                                                   </v>
          </cell>
          <cell r="B6" t="str">
            <v>Coleta nas reuniões durante o mês</v>
          </cell>
          <cell r="AH6" t="str">
            <v/>
          </cell>
        </row>
        <row r="7">
          <cell r="A7" t="str">
            <v>02.                                                                                                                                                   </v>
          </cell>
          <cell r="B7" t="str">
            <v>Subscritores e Benfeitores</v>
          </cell>
          <cell r="AH7" t="str">
            <v/>
          </cell>
        </row>
        <row r="8">
          <cell r="A8" t="str">
            <v>03.                                                                                                                                                   </v>
          </cell>
          <cell r="B8" t="str">
            <v>Doações Recebidas</v>
          </cell>
          <cell r="AH8" t="str">
            <v/>
          </cell>
        </row>
        <row r="9">
          <cell r="A9" t="str">
            <v>04.                                                                                                                                                   </v>
          </cell>
          <cell r="B9" t="str">
            <v>Receitas Líquidas com Eventos (Rifa, Bazar, almoços etc.)</v>
          </cell>
          <cell r="AH9" t="str">
            <v/>
          </cell>
        </row>
        <row r="10">
          <cell r="A10" t="str">
            <v>05.                                                 </v>
          </cell>
          <cell r="B10" t="str">
            <v>Outras Receitas Sujeitas a Décimas                                                                                                                                                                       </v>
          </cell>
          <cell r="AH10" t="str">
            <v/>
          </cell>
        </row>
        <row r="11">
          <cell r="A11" t="str">
            <v>06. </v>
          </cell>
          <cell r="B11" t="str">
            <v>Subtotal (Valor base para cálculo da Décima do mês) 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07. </v>
          </cell>
          <cell r="B12" t="str">
            <v>Subvenções Oficiais</v>
          </cell>
          <cell r="AH12" t="str">
            <v/>
          </cell>
        </row>
        <row r="13">
          <cell r="A13" t="str">
            <v>08. </v>
          </cell>
          <cell r="B13" t="str">
            <v>Contribuição da Solidariedade e Coleta de Ozanam</v>
          </cell>
          <cell r="AH13" t="str">
            <v/>
          </cell>
        </row>
        <row r="14">
          <cell r="A14" t="str">
            <v>09.</v>
          </cell>
          <cell r="B14" t="str">
            <v>União Fraternal  (Contribuições Recebidas de Unidades Vicentinas)</v>
          </cell>
          <cell r="AH14" t="str">
            <v/>
          </cell>
        </row>
        <row r="15">
          <cell r="A15" t="str">
            <v>10.</v>
          </cell>
          <cell r="AH15" t="str">
            <v/>
          </cell>
        </row>
        <row r="16">
          <cell r="A16" t="str">
            <v>11.</v>
          </cell>
          <cell r="AH16" t="str">
            <v/>
          </cell>
        </row>
        <row r="17">
          <cell r="A17" t="str">
            <v>12.</v>
          </cell>
          <cell r="B17" t="str">
            <v>Recebimentos para Repasses</v>
          </cell>
          <cell r="AH17" t="str">
            <v/>
          </cell>
        </row>
        <row r="18">
          <cell r="A18" t="str">
            <v>13.</v>
          </cell>
          <cell r="B18" t="str">
            <v>Total dos Recebimentos (Somar da linha 06 a linha 12)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14. Saldo no início do mês (Igual ao Saldo final do mês anterior)</v>
          </cell>
          <cell r="B19" t="str">
            <v>Saldo no início do mês (Igual ao Saldo final do mês anterior)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15. Total Recebimentos + Saldo início do mês (linha 13 + linha 14)</v>
          </cell>
          <cell r="B20" t="str">
            <v>Total Recebimentos + Saldo início do mês (linha 13 + linha 14)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</v>
          </cell>
        </row>
        <row r="22">
          <cell r="A22" t="str">
            <v>PAGAMENTOS (Despesas/Investimentos Sociais/Repasses)</v>
          </cell>
          <cell r="V22" t="str">
            <v>Janeiro</v>
          </cell>
          <cell r="W22" t="str">
            <v>Fevereiro</v>
          </cell>
          <cell r="X22" t="str">
            <v>Março</v>
          </cell>
          <cell r="Y22" t="str">
            <v>Abril</v>
          </cell>
          <cell r="Z22" t="str">
            <v>Maio</v>
          </cell>
          <cell r="AA22" t="str">
            <v>Junho</v>
          </cell>
          <cell r="AB22" t="str">
            <v>Julho</v>
          </cell>
          <cell r="AC22" t="str">
            <v>Agosto</v>
          </cell>
          <cell r="AD22" t="str">
            <v>Setembro</v>
          </cell>
          <cell r="AE22" t="str">
            <v>Outubro</v>
          </cell>
          <cell r="AF22" t="str">
            <v>Novembro</v>
          </cell>
          <cell r="AG22" t="str">
            <v>Dezembro</v>
          </cell>
          <cell r="AH22" t="str">
            <v>Balanço Anual</v>
          </cell>
        </row>
        <row r="23">
          <cell r="A23" t="str">
            <v>16.</v>
          </cell>
          <cell r="B23" t="str">
            <v>Despesas com Cestas Básicas (alimentos, produto de higiene e limpeza  etc.)</v>
          </cell>
          <cell r="AH23" t="str">
            <v/>
          </cell>
        </row>
        <row r="24">
          <cell r="A24" t="str">
            <v>17.</v>
          </cell>
          <cell r="B24" t="str">
            <v>Despesas com Moradias dos Assistidos (Material Construção, Ajuda Financeira etc.)</v>
          </cell>
          <cell r="AH24" t="str">
            <v/>
          </cell>
        </row>
        <row r="25">
          <cell r="A25" t="str">
            <v>18. </v>
          </cell>
          <cell r="B25" t="str">
            <v>Pagamentos de contas Assistidos (água, luz, gás, transporte etc.)</v>
          </cell>
          <cell r="AH25" t="str">
            <v/>
          </cell>
        </row>
        <row r="26">
          <cell r="A26" t="str">
            <v>19. </v>
          </cell>
          <cell r="B26" t="str">
            <v>Despesas com Obras Especiais </v>
          </cell>
          <cell r="AH26" t="str">
            <v/>
          </cell>
        </row>
        <row r="27">
          <cell r="A27" t="str">
            <v>20. </v>
          </cell>
          <cell r="B27" t="str">
            <v>União Fraternal (Contribuições a Unidades Vicentinas)                                      </v>
          </cell>
          <cell r="AH27" t="str">
            <v/>
          </cell>
        </row>
        <row r="28">
          <cell r="A28" t="str">
            <v>21. </v>
          </cell>
          <cell r="AH28" t="str">
            <v/>
          </cell>
        </row>
        <row r="29">
          <cell r="A29" t="str">
            <v>22. </v>
          </cell>
          <cell r="AH29" t="str">
            <v/>
          </cell>
        </row>
        <row r="30">
          <cell r="A30" t="str">
            <v>23. </v>
          </cell>
          <cell r="B30" t="str">
            <v>Despesas Administrativas e de Consumo da Conferência</v>
          </cell>
          <cell r="AH30" t="str">
            <v/>
          </cell>
        </row>
        <row r="31">
          <cell r="A31" t="str">
            <v>24.</v>
          </cell>
          <cell r="B31" t="str">
            <v>Décima paga ao Conselho Particular (10% do valor da linha 6)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2">
          <cell r="A32" t="str">
            <v>25.</v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26.</v>
          </cell>
          <cell r="B33" t="str">
            <v>Repasses da Contribuição da Solidariedade e da Coleta de Ozanam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</row>
        <row r="34">
          <cell r="A34" t="str">
            <v>27.</v>
          </cell>
          <cell r="B34" t="str">
            <v>Repasses Referentes a linha 12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5">
          <cell r="A35" t="str">
            <v>28.</v>
          </cell>
          <cell r="B35" t="str">
            <v>Total dos Pagamentos (Somar da linha 16 a linha 27)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>
            <v>0</v>
          </cell>
        </row>
        <row r="36">
          <cell r="A36" t="str">
            <v>29.</v>
          </cell>
          <cell r="B36" t="str">
            <v>Saldo no final do mês (linha 15 - linha 28)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A37" t="str">
            <v>30.</v>
          </cell>
          <cell r="B37" t="str">
            <v>Total dos Pagamentos + Saldo Final do mês (Somar linha 28 + linha 29)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G18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105.57421875" style="0" customWidth="1"/>
  </cols>
  <sheetData>
    <row r="1" ht="15.75">
      <c r="A1" s="111" t="s">
        <v>185</v>
      </c>
    </row>
    <row r="2" ht="15.75">
      <c r="A2" s="112"/>
    </row>
    <row r="3" ht="15">
      <c r="A3" s="113" t="s">
        <v>186</v>
      </c>
    </row>
    <row r="4" spans="1:7" ht="15">
      <c r="A4" s="113" t="s">
        <v>196</v>
      </c>
      <c r="B4" s="104"/>
      <c r="C4" s="104"/>
      <c r="D4" s="104"/>
      <c r="E4" s="104"/>
      <c r="F4" s="104"/>
      <c r="G4" s="104"/>
    </row>
    <row r="5" spans="1:7" ht="15">
      <c r="A5" s="113"/>
      <c r="B5" s="104"/>
      <c r="C5" s="104"/>
      <c r="D5" s="104"/>
      <c r="E5" s="104"/>
      <c r="F5" s="104"/>
      <c r="G5" s="104"/>
    </row>
    <row r="6" spans="1:7" ht="15">
      <c r="A6" s="113" t="s">
        <v>187</v>
      </c>
      <c r="B6" s="104"/>
      <c r="C6" s="104"/>
      <c r="D6" s="104"/>
      <c r="E6" s="104"/>
      <c r="F6" s="104"/>
      <c r="G6" s="104"/>
    </row>
    <row r="7" spans="1:7" ht="15">
      <c r="A7" s="113" t="s">
        <v>197</v>
      </c>
      <c r="B7" s="104"/>
      <c r="C7" s="104"/>
      <c r="D7" s="104"/>
      <c r="E7" s="104"/>
      <c r="F7" s="104"/>
      <c r="G7" s="104"/>
    </row>
    <row r="8" spans="1:7" ht="15">
      <c r="A8" s="113"/>
      <c r="B8" s="104"/>
      <c r="C8" s="104"/>
      <c r="D8" s="104"/>
      <c r="E8" s="104"/>
      <c r="F8" s="104"/>
      <c r="G8" s="104"/>
    </row>
    <row r="9" spans="1:7" ht="15">
      <c r="A9" s="113" t="s">
        <v>188</v>
      </c>
      <c r="B9" s="104"/>
      <c r="C9" s="104"/>
      <c r="D9" s="104"/>
      <c r="E9" s="104"/>
      <c r="F9" s="104"/>
      <c r="G9" s="104"/>
    </row>
    <row r="10" spans="1:7" ht="15">
      <c r="A10" s="113"/>
      <c r="B10" s="104"/>
      <c r="C10" s="104"/>
      <c r="D10" s="104"/>
      <c r="E10" s="104"/>
      <c r="F10" s="104"/>
      <c r="G10" s="104"/>
    </row>
    <row r="11" spans="1:7" ht="15">
      <c r="A11" s="113" t="s">
        <v>189</v>
      </c>
      <c r="B11" s="104"/>
      <c r="C11" s="104"/>
      <c r="D11" s="104"/>
      <c r="E11" s="104"/>
      <c r="F11" s="104"/>
      <c r="G11" s="104"/>
    </row>
    <row r="12" spans="1:7" ht="15">
      <c r="A12" s="113" t="s">
        <v>192</v>
      </c>
      <c r="B12" s="104"/>
      <c r="C12" s="104"/>
      <c r="D12" s="104"/>
      <c r="E12" s="104"/>
      <c r="F12" s="104"/>
      <c r="G12" s="104"/>
    </row>
    <row r="13" spans="1:7" ht="15">
      <c r="A13" s="113" t="s">
        <v>190</v>
      </c>
      <c r="B13" s="104"/>
      <c r="C13" s="104"/>
      <c r="D13" s="104"/>
      <c r="E13" s="104"/>
      <c r="F13" s="104"/>
      <c r="G13" s="104"/>
    </row>
    <row r="14" spans="1:7" ht="15">
      <c r="A14" s="113"/>
      <c r="B14" s="104"/>
      <c r="C14" s="104"/>
      <c r="D14" s="104"/>
      <c r="E14" s="104"/>
      <c r="F14" s="104"/>
      <c r="G14" s="104"/>
    </row>
    <row r="15" spans="1:7" ht="15">
      <c r="A15" s="113" t="s">
        <v>191</v>
      </c>
      <c r="B15" s="104"/>
      <c r="C15" s="104"/>
      <c r="D15" s="104"/>
      <c r="E15" s="104"/>
      <c r="F15" s="104"/>
      <c r="G15" s="104"/>
    </row>
    <row r="16" spans="1:7" ht="15">
      <c r="A16" s="113" t="s">
        <v>193</v>
      </c>
      <c r="B16" s="104"/>
      <c r="C16" s="104"/>
      <c r="D16" s="104"/>
      <c r="E16" s="104"/>
      <c r="F16" s="104"/>
      <c r="G16" s="104"/>
    </row>
    <row r="17" spans="1:7" ht="15">
      <c r="A17" s="113" t="s">
        <v>194</v>
      </c>
      <c r="B17" s="104"/>
      <c r="C17" s="104"/>
      <c r="D17" s="104"/>
      <c r="E17" s="104"/>
      <c r="F17" s="104"/>
      <c r="G17" s="104"/>
    </row>
    <row r="18" spans="1:7" ht="15">
      <c r="A18" s="114" t="s">
        <v>195</v>
      </c>
      <c r="B18" s="104"/>
      <c r="C18" s="104"/>
      <c r="D18" s="104"/>
      <c r="E18" s="104"/>
      <c r="F18" s="104"/>
      <c r="G18" s="104"/>
    </row>
  </sheetData>
  <sheetProtection password="D477" sheet="1" objects="1" scenarios="1" formatCells="0" formatColumns="0" formatRow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BP85"/>
  <sheetViews>
    <sheetView showGridLines="0" zoomScale="85" zoomScaleNormal="85" zoomScalePageLayoutView="0" workbookViewId="0" topLeftCell="A1">
      <pane xSplit="21" topLeftCell="V1" activePane="topRight" state="frozen"/>
      <selection pane="topLeft" activeCell="A1" sqref="A1"/>
      <selection pane="topRight" activeCell="V20" sqref="V20"/>
    </sheetView>
  </sheetViews>
  <sheetFormatPr defaultColWidth="9.140625" defaultRowHeight="12.75"/>
  <cols>
    <col min="1" max="1" width="2.8515625" style="6" customWidth="1"/>
    <col min="2" max="20" width="2.7109375" style="6" customWidth="1"/>
    <col min="21" max="21" width="9.421875" style="6" customWidth="1"/>
    <col min="22" max="22" width="12.28125" style="6" customWidth="1"/>
    <col min="23" max="23" width="12.140625" style="6" customWidth="1"/>
    <col min="24" max="33" width="11.421875" style="6" customWidth="1"/>
    <col min="34" max="34" width="14.57421875" style="6" hidden="1" customWidth="1"/>
    <col min="35" max="47" width="2.7109375" style="6" customWidth="1"/>
    <col min="48" max="48" width="3.140625" style="6" customWidth="1"/>
    <col min="49" max="54" width="2.7109375" style="6" customWidth="1"/>
    <col min="55" max="55" width="9.140625" style="6" customWidth="1"/>
    <col min="56" max="68" width="11.421875" style="6" customWidth="1"/>
    <col min="69" max="16384" width="9.140625" style="6" customWidth="1"/>
  </cols>
  <sheetData>
    <row r="1" spans="1:68" s="44" customFormat="1" ht="35.25" customHeight="1">
      <c r="A1" s="188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  <c r="V1" s="61" t="s">
        <v>122</v>
      </c>
      <c r="W1" s="61" t="s">
        <v>155</v>
      </c>
      <c r="X1" s="61" t="s">
        <v>123</v>
      </c>
      <c r="Y1" s="61" t="s">
        <v>124</v>
      </c>
      <c r="Z1" s="152" t="s">
        <v>176</v>
      </c>
      <c r="AA1" s="153"/>
      <c r="AB1" s="152" t="s">
        <v>177</v>
      </c>
      <c r="AC1" s="153"/>
      <c r="AD1" s="152" t="s">
        <v>178</v>
      </c>
      <c r="AE1" s="153"/>
      <c r="AF1" s="43"/>
      <c r="AG1" s="43"/>
      <c r="AH1" s="43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/>
      <c r="BJ1" s="8"/>
      <c r="BK1" s="8"/>
      <c r="BL1" s="8"/>
      <c r="BM1" s="8"/>
      <c r="BN1" s="8"/>
      <c r="BO1" s="8"/>
      <c r="BP1" s="8"/>
    </row>
    <row r="2" spans="1:68" s="44" customFormat="1" ht="19.5" customHeight="1">
      <c r="A2" s="162" t="s">
        <v>199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/>
      <c r="V2" s="143" t="s">
        <v>181</v>
      </c>
      <c r="W2" s="143" t="s">
        <v>182</v>
      </c>
      <c r="X2" s="63" t="s">
        <v>183</v>
      </c>
      <c r="Y2" s="64">
        <v>2023</v>
      </c>
      <c r="Z2" s="154" t="s">
        <v>200</v>
      </c>
      <c r="AA2" s="155"/>
      <c r="AB2" s="154" t="s">
        <v>201</v>
      </c>
      <c r="AC2" s="155"/>
      <c r="AD2" s="154" t="s">
        <v>202</v>
      </c>
      <c r="AE2" s="155"/>
      <c r="AF2" s="43"/>
      <c r="AG2" s="43"/>
      <c r="AH2" s="43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8"/>
      <c r="BJ2" s="8"/>
      <c r="BK2" s="8"/>
      <c r="BL2" s="8"/>
      <c r="BM2" s="8"/>
      <c r="BN2" s="8"/>
      <c r="BO2" s="8"/>
      <c r="BP2" s="8"/>
    </row>
    <row r="3" spans="1:68" ht="19.5" customHeight="1">
      <c r="A3" s="184" t="s">
        <v>198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16"/>
      <c r="AG3" s="116"/>
      <c r="AH3" s="11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L3" s="8"/>
      <c r="BM3" s="8"/>
      <c r="BN3" s="8"/>
      <c r="BO3" s="8"/>
      <c r="BP3" s="8"/>
    </row>
    <row r="4" spans="1:68" ht="14.2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17"/>
      <c r="AG4" s="117"/>
      <c r="AH4" s="11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L4" s="8"/>
      <c r="BM4" s="8"/>
      <c r="BN4" s="8"/>
      <c r="BO4" s="8"/>
      <c r="BP4" s="8"/>
    </row>
    <row r="5" spans="1:68" ht="14.25" customHeight="1" hidden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1"/>
      <c r="R5" s="101"/>
      <c r="S5" s="101"/>
      <c r="T5" s="101"/>
      <c r="U5" s="101"/>
      <c r="V5" s="9">
        <v>1</v>
      </c>
      <c r="W5" s="9">
        <v>2</v>
      </c>
      <c r="X5" s="9">
        <v>3</v>
      </c>
      <c r="Y5" s="9">
        <v>4</v>
      </c>
      <c r="Z5" s="9">
        <v>5</v>
      </c>
      <c r="AA5" s="9">
        <v>6</v>
      </c>
      <c r="AB5" s="9">
        <v>7</v>
      </c>
      <c r="AC5" s="9">
        <v>8</v>
      </c>
      <c r="AD5" s="9">
        <v>9</v>
      </c>
      <c r="AE5" s="9">
        <v>10</v>
      </c>
      <c r="AF5" s="9">
        <v>11</v>
      </c>
      <c r="AG5" s="9">
        <v>12</v>
      </c>
      <c r="AH5" s="10">
        <v>13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8"/>
      <c r="BJ5" s="8"/>
      <c r="BK5" s="8"/>
      <c r="BL5" s="8"/>
      <c r="BM5" s="8"/>
      <c r="BN5" s="8"/>
      <c r="BO5" s="8"/>
      <c r="BP5" s="8"/>
    </row>
    <row r="6" spans="1:34" ht="16.5" customHeight="1">
      <c r="A6" s="180" t="s">
        <v>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1" t="s">
        <v>32</v>
      </c>
      <c r="W6" s="11" t="s">
        <v>33</v>
      </c>
      <c r="X6" s="11" t="s">
        <v>34</v>
      </c>
      <c r="Y6" s="11" t="s">
        <v>35</v>
      </c>
      <c r="Z6" s="11" t="s">
        <v>36</v>
      </c>
      <c r="AA6" s="11" t="s">
        <v>37</v>
      </c>
      <c r="AB6" s="11" t="s">
        <v>38</v>
      </c>
      <c r="AC6" s="11" t="s">
        <v>39</v>
      </c>
      <c r="AD6" s="11" t="s">
        <v>40</v>
      </c>
      <c r="AE6" s="11" t="s">
        <v>41</v>
      </c>
      <c r="AF6" s="11" t="s">
        <v>42</v>
      </c>
      <c r="AG6" s="11" t="s">
        <v>43</v>
      </c>
      <c r="AH6" s="11" t="s">
        <v>45</v>
      </c>
    </row>
    <row r="7" spans="1:34" ht="16.5" customHeight="1">
      <c r="A7" s="76" t="s">
        <v>58</v>
      </c>
      <c r="B7" s="166" t="s">
        <v>156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3">
        <f>IF(SUM(V7:AG7)=0,"",SUM(V7:AG7))</f>
      </c>
    </row>
    <row r="8" spans="1:34" ht="16.5" customHeight="1">
      <c r="A8" s="77" t="s">
        <v>59</v>
      </c>
      <c r="B8" s="166" t="s">
        <v>157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3">
        <f aca="true" t="shared" si="0" ref="AH8:AH18">IF(SUM(V8:AG8)=0,"",SUM(V8:AG8))</f>
      </c>
    </row>
    <row r="9" spans="1:34" ht="16.5" customHeight="1">
      <c r="A9" s="77" t="s">
        <v>51</v>
      </c>
      <c r="B9" s="183" t="s">
        <v>74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3">
        <f t="shared" si="0"/>
      </c>
    </row>
    <row r="10" spans="1:34" ht="16.5" customHeight="1">
      <c r="A10" s="47" t="s">
        <v>52</v>
      </c>
      <c r="B10" s="166" t="s">
        <v>75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3">
        <f t="shared" si="0"/>
      </c>
    </row>
    <row r="11" spans="1:34" ht="16.5" customHeight="1">
      <c r="A11" s="47" t="s">
        <v>53</v>
      </c>
      <c r="B11" s="181" t="s">
        <v>158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3">
        <f t="shared" si="0"/>
      </c>
    </row>
    <row r="12" spans="1:34" ht="16.5" customHeight="1">
      <c r="A12" s="48" t="s">
        <v>54</v>
      </c>
      <c r="B12" s="191" t="s">
        <v>76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21">
        <f>IF(SUM(V7:V11)=0,"",SUM(V7:V11))</f>
      </c>
      <c r="W12" s="21">
        <f>IF(SUM(W7:W11)=0,"",SUM(W7:W11))</f>
      </c>
      <c r="X12" s="14">
        <f>IF(SUM(X7:X11)=0,"",SUM(X7:X11))</f>
      </c>
      <c r="Y12" s="14">
        <f aca="true" t="shared" si="1" ref="Y12:AG12">IF(SUM(Y7:Y11)=0,"",SUM(Y7:Y11))</f>
      </c>
      <c r="Z12" s="14">
        <f t="shared" si="1"/>
      </c>
      <c r="AA12" s="14">
        <f t="shared" si="1"/>
      </c>
      <c r="AB12" s="14">
        <f t="shared" si="1"/>
      </c>
      <c r="AC12" s="14">
        <f t="shared" si="1"/>
      </c>
      <c r="AD12" s="14">
        <f t="shared" si="1"/>
      </c>
      <c r="AE12" s="14">
        <f t="shared" si="1"/>
      </c>
      <c r="AF12" s="14">
        <f t="shared" si="1"/>
      </c>
      <c r="AG12" s="14">
        <f t="shared" si="1"/>
      </c>
      <c r="AH12" s="14">
        <f>IF(SUM(AH7:AH11)=0,"",SUM(AH7:AH11))</f>
      </c>
    </row>
    <row r="13" spans="1:34" ht="16.5" customHeight="1">
      <c r="A13" s="47" t="s">
        <v>55</v>
      </c>
      <c r="B13" s="181" t="s">
        <v>77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3">
        <f t="shared" si="0"/>
      </c>
    </row>
    <row r="14" spans="1:34" ht="16.5" customHeight="1">
      <c r="A14" s="47" t="s">
        <v>56</v>
      </c>
      <c r="B14" s="181" t="s">
        <v>159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13">
        <f t="shared" si="0"/>
      </c>
    </row>
    <row r="15" spans="1:34" ht="16.5" customHeight="1">
      <c r="A15" s="47" t="s">
        <v>57</v>
      </c>
      <c r="B15" s="181" t="s">
        <v>78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3">
        <f t="shared" si="0"/>
      </c>
    </row>
    <row r="16" spans="1:34" ht="16.5" customHeight="1">
      <c r="A16" s="49" t="s">
        <v>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3">
        <f t="shared" si="0"/>
      </c>
    </row>
    <row r="17" spans="1:34" ht="16.5" customHeight="1">
      <c r="A17" s="49" t="s">
        <v>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3">
        <f t="shared" si="0"/>
      </c>
    </row>
    <row r="18" spans="1:34" ht="16.5" customHeight="1">
      <c r="A18" s="47" t="s">
        <v>60</v>
      </c>
      <c r="B18" s="183" t="s">
        <v>208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3">
        <f t="shared" si="0"/>
      </c>
    </row>
    <row r="19" spans="1:34" ht="16.5" customHeight="1">
      <c r="A19" s="78" t="s">
        <v>61</v>
      </c>
      <c r="B19" s="167" t="s">
        <v>79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22">
        <f>IF(SUM(V12:V18)=0,"",SUM(V12:V18))</f>
      </c>
      <c r="W19" s="22">
        <f>IF(SUM(W12:W18)=0,"",SUM(W12:W18))</f>
      </c>
      <c r="X19" s="15">
        <f>IF(SUM(X12:X18)=0,"",SUM(X12:X18))</f>
      </c>
      <c r="Y19" s="15">
        <f aca="true" t="shared" si="2" ref="Y19:AG19">IF(SUM(Y12:Y18)=0,"",SUM(Y12:Y18))</f>
      </c>
      <c r="Z19" s="15">
        <f t="shared" si="2"/>
      </c>
      <c r="AA19" s="15">
        <f t="shared" si="2"/>
      </c>
      <c r="AB19" s="15">
        <f t="shared" si="2"/>
      </c>
      <c r="AC19" s="15">
        <f t="shared" si="2"/>
      </c>
      <c r="AD19" s="15">
        <f t="shared" si="2"/>
      </c>
      <c r="AE19" s="15">
        <f t="shared" si="2"/>
      </c>
      <c r="AF19" s="15">
        <f t="shared" si="2"/>
      </c>
      <c r="AG19" s="15">
        <f t="shared" si="2"/>
      </c>
      <c r="AH19" s="15">
        <f>IF(SUM(AH12:AH18)=0,"",SUM(AH12:AH18))</f>
      </c>
    </row>
    <row r="20" spans="1:34" ht="16.5" customHeight="1">
      <c r="A20" s="77" t="s">
        <v>3</v>
      </c>
      <c r="B20" s="177" t="s">
        <v>80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58"/>
      <c r="W20" s="23">
        <f>IF(V20="","",V37)</f>
      </c>
      <c r="X20" s="23">
        <f aca="true" t="shared" si="3" ref="X20:AG20">IF(W20="","",W37)</f>
      </c>
      <c r="Y20" s="23">
        <f t="shared" si="3"/>
      </c>
      <c r="Z20" s="23">
        <f t="shared" si="3"/>
      </c>
      <c r="AA20" s="23">
        <f t="shared" si="3"/>
      </c>
      <c r="AB20" s="23">
        <f t="shared" si="3"/>
      </c>
      <c r="AC20" s="23">
        <f t="shared" si="3"/>
      </c>
      <c r="AD20" s="23">
        <f t="shared" si="3"/>
      </c>
      <c r="AE20" s="23">
        <f t="shared" si="3"/>
      </c>
      <c r="AF20" s="23">
        <f t="shared" si="3"/>
      </c>
      <c r="AG20" s="23">
        <f t="shared" si="3"/>
      </c>
      <c r="AH20" s="13">
        <f>IF(V20="","",V20)</f>
      </c>
    </row>
    <row r="21" spans="1:34" ht="16.5" customHeight="1">
      <c r="A21" s="147" t="s">
        <v>4</v>
      </c>
      <c r="B21" s="165" t="s">
        <v>81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59">
        <f>IF(SUM(V19:V20)=0,0,SUM(V19:V20))</f>
        <v>0</v>
      </c>
      <c r="W21" s="59">
        <f aca="true" t="shared" si="4" ref="W21:AG21">IF(SUM(W19:W20)=0,0,SUM(W19:W20))</f>
        <v>0</v>
      </c>
      <c r="X21" s="59">
        <f t="shared" si="4"/>
        <v>0</v>
      </c>
      <c r="Y21" s="59">
        <f t="shared" si="4"/>
        <v>0</v>
      </c>
      <c r="Z21" s="59">
        <f t="shared" si="4"/>
        <v>0</v>
      </c>
      <c r="AA21" s="59">
        <f t="shared" si="4"/>
        <v>0</v>
      </c>
      <c r="AB21" s="59">
        <f t="shared" si="4"/>
        <v>0</v>
      </c>
      <c r="AC21" s="59">
        <f t="shared" si="4"/>
        <v>0</v>
      </c>
      <c r="AD21" s="59">
        <f t="shared" si="4"/>
        <v>0</v>
      </c>
      <c r="AE21" s="59">
        <f t="shared" si="4"/>
        <v>0</v>
      </c>
      <c r="AF21" s="59">
        <f t="shared" si="4"/>
        <v>0</v>
      </c>
      <c r="AG21" s="59">
        <f t="shared" si="4"/>
        <v>0</v>
      </c>
      <c r="AH21" s="16">
        <f>IF(SUM(AH19:AH20)=0,"",SUM(AH19:AH20))</f>
      </c>
    </row>
    <row r="22" ht="16.5" customHeight="1"/>
    <row r="23" spans="1:34" ht="16.5" customHeight="1">
      <c r="A23" s="180" t="s">
        <v>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7" t="s">
        <v>32</v>
      </c>
      <c r="W23" s="17" t="s">
        <v>33</v>
      </c>
      <c r="X23" s="17" t="s">
        <v>34</v>
      </c>
      <c r="Y23" s="17" t="s">
        <v>35</v>
      </c>
      <c r="Z23" s="17" t="s">
        <v>36</v>
      </c>
      <c r="AA23" s="17" t="s">
        <v>37</v>
      </c>
      <c r="AB23" s="17" t="s">
        <v>38</v>
      </c>
      <c r="AC23" s="17" t="s">
        <v>39</v>
      </c>
      <c r="AD23" s="17" t="s">
        <v>40</v>
      </c>
      <c r="AE23" s="17" t="s">
        <v>41</v>
      </c>
      <c r="AF23" s="17" t="s">
        <v>42</v>
      </c>
      <c r="AG23" s="17" t="s">
        <v>43</v>
      </c>
      <c r="AH23" s="17" t="s">
        <v>45</v>
      </c>
    </row>
    <row r="24" spans="1:34" ht="16.5" customHeight="1">
      <c r="A24" s="76" t="s">
        <v>63</v>
      </c>
      <c r="B24" s="166" t="s">
        <v>160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26">
        <f>IF(V16="","",V16)</f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3">
        <f>IF(SUM(V24:AG24)=0,"",SUM(V24:AG24))</f>
      </c>
    </row>
    <row r="25" spans="1:34" ht="16.5" customHeight="1">
      <c r="A25" s="45" t="s">
        <v>64</v>
      </c>
      <c r="B25" s="179" t="s">
        <v>161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3">
        <f aca="true" t="shared" si="5" ref="AH25:AH35">IF(SUM(V25:AG25)=0,"",SUM(V25:AG25))</f>
      </c>
    </row>
    <row r="26" spans="1:34" ht="16.5" customHeight="1">
      <c r="A26" s="50" t="s">
        <v>46</v>
      </c>
      <c r="B26" s="166" t="s">
        <v>162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3">
        <f t="shared" si="5"/>
      </c>
    </row>
    <row r="27" spans="1:34" ht="16.5" customHeight="1">
      <c r="A27" s="45" t="s">
        <v>65</v>
      </c>
      <c r="B27" s="166" t="s">
        <v>163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3">
        <f t="shared" si="5"/>
      </c>
    </row>
    <row r="28" spans="1:34" ht="16.5" customHeight="1">
      <c r="A28" s="45" t="s">
        <v>66</v>
      </c>
      <c r="B28" s="166" t="s">
        <v>82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3">
        <f t="shared" si="5"/>
      </c>
    </row>
    <row r="29" spans="1:34" ht="16.5" customHeight="1">
      <c r="A29" s="50" t="s">
        <v>47</v>
      </c>
      <c r="B29" s="168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8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3">
        <f t="shared" si="5"/>
      </c>
    </row>
    <row r="30" spans="1:34" ht="16.5" customHeight="1">
      <c r="A30" s="50" t="s">
        <v>48</v>
      </c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3">
        <f t="shared" si="5"/>
      </c>
    </row>
    <row r="31" spans="1:34" ht="16.5" customHeight="1">
      <c r="A31" s="50" t="s">
        <v>22</v>
      </c>
      <c r="B31" s="171" t="s">
        <v>164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3">
        <f t="shared" si="5"/>
      </c>
    </row>
    <row r="32" spans="1:34" ht="16.5" customHeight="1">
      <c r="A32" s="79" t="s">
        <v>67</v>
      </c>
      <c r="B32" s="174" t="s">
        <v>165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6"/>
      <c r="V32" s="24">
        <f>IF(V12="","",ROUNDDOWN(V12*0.1,2))</f>
      </c>
      <c r="W32" s="18">
        <f>IF(W12="","",ROUNDDOWN(W12*0.1,2))</f>
      </c>
      <c r="X32" s="18">
        <f aca="true" t="shared" si="6" ref="X32:AG32">IF(X12="","",ROUNDDOWN(X12*0.1,2))</f>
      </c>
      <c r="Y32" s="18">
        <f t="shared" si="6"/>
      </c>
      <c r="Z32" s="18">
        <f t="shared" si="6"/>
      </c>
      <c r="AA32" s="18">
        <f t="shared" si="6"/>
      </c>
      <c r="AB32" s="18">
        <f t="shared" si="6"/>
      </c>
      <c r="AC32" s="18">
        <f t="shared" si="6"/>
      </c>
      <c r="AD32" s="18">
        <f t="shared" si="6"/>
      </c>
      <c r="AE32" s="18">
        <f t="shared" si="6"/>
      </c>
      <c r="AF32" s="18">
        <f t="shared" si="6"/>
      </c>
      <c r="AG32" s="18">
        <f t="shared" si="6"/>
      </c>
      <c r="AH32" s="13">
        <f t="shared" si="5"/>
      </c>
    </row>
    <row r="33" spans="1:34" ht="16.5" customHeight="1">
      <c r="A33" s="76" t="s">
        <v>68</v>
      </c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7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13">
        <f t="shared" si="5"/>
      </c>
    </row>
    <row r="34" spans="1:34" ht="16.5" customHeight="1">
      <c r="A34" s="50" t="s">
        <v>49</v>
      </c>
      <c r="B34" s="171" t="s">
        <v>166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3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3">
        <f t="shared" si="5"/>
      </c>
    </row>
    <row r="35" spans="1:34" ht="16.5" customHeight="1">
      <c r="A35" s="76" t="s">
        <v>62</v>
      </c>
      <c r="B35" s="166" t="s">
        <v>209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44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>
        <f t="shared" si="5"/>
      </c>
    </row>
    <row r="36" spans="1:34" ht="16.5" customHeight="1">
      <c r="A36" s="78" t="s">
        <v>69</v>
      </c>
      <c r="B36" s="167" t="s">
        <v>83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25">
        <f>IF(SUM(V24:V35)=0,0,SUM(V24:V35))</f>
        <v>0</v>
      </c>
      <c r="W36" s="25">
        <f aca="true" t="shared" si="7" ref="W36:AG36">IF(SUM(W24:W35)=0,0,SUM(W24:W35))</f>
        <v>0</v>
      </c>
      <c r="X36" s="25">
        <f t="shared" si="7"/>
        <v>0</v>
      </c>
      <c r="Y36" s="25">
        <f t="shared" si="7"/>
        <v>0</v>
      </c>
      <c r="Z36" s="25">
        <f t="shared" si="7"/>
        <v>0</v>
      </c>
      <c r="AA36" s="25">
        <f t="shared" si="7"/>
        <v>0</v>
      </c>
      <c r="AB36" s="25">
        <f t="shared" si="7"/>
        <v>0</v>
      </c>
      <c r="AC36" s="25">
        <f t="shared" si="7"/>
        <v>0</v>
      </c>
      <c r="AD36" s="25">
        <f t="shared" si="7"/>
        <v>0</v>
      </c>
      <c r="AE36" s="25">
        <f t="shared" si="7"/>
        <v>0</v>
      </c>
      <c r="AF36" s="25">
        <f t="shared" si="7"/>
        <v>0</v>
      </c>
      <c r="AG36" s="25">
        <f t="shared" si="7"/>
        <v>0</v>
      </c>
      <c r="AH36" s="25">
        <f>IF(SUM(AH24:AH35)=0,"",SUM(AH24:AH35))</f>
      </c>
    </row>
    <row r="37" spans="1:34" ht="16.5" customHeight="1">
      <c r="A37" s="78" t="s">
        <v>70</v>
      </c>
      <c r="B37" s="167" t="s">
        <v>84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25">
        <f>IF(V20="","",SUM(V21-V36))</f>
      </c>
      <c r="W37" s="25">
        <f aca="true" t="shared" si="8" ref="W37:AG37">IF(W20="","",SUM(W21-W36))</f>
      </c>
      <c r="X37" s="25">
        <f t="shared" si="8"/>
      </c>
      <c r="Y37" s="25">
        <f t="shared" si="8"/>
      </c>
      <c r="Z37" s="25">
        <f t="shared" si="8"/>
      </c>
      <c r="AA37" s="25">
        <f t="shared" si="8"/>
      </c>
      <c r="AB37" s="25">
        <f t="shared" si="8"/>
      </c>
      <c r="AC37" s="25">
        <f t="shared" si="8"/>
      </c>
      <c r="AD37" s="25">
        <f t="shared" si="8"/>
      </c>
      <c r="AE37" s="25">
        <f t="shared" si="8"/>
      </c>
      <c r="AF37" s="25">
        <f t="shared" si="8"/>
      </c>
      <c r="AG37" s="25">
        <f t="shared" si="8"/>
      </c>
      <c r="AH37" s="25">
        <f>IF(AH36="","",SUM(AH21-AH36))</f>
      </c>
    </row>
    <row r="38" spans="1:34" ht="27" customHeight="1">
      <c r="A38" s="148">
        <v>30</v>
      </c>
      <c r="B38" s="165" t="s">
        <v>85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20">
        <f>IF(SUM(V36:V37)=0,"",SUM(V36:V37))</f>
      </c>
      <c r="W38" s="20">
        <f aca="true" t="shared" si="9" ref="W38:AH38">IF(SUM(W36:W37)=0,"",SUM(W36:W37))</f>
      </c>
      <c r="X38" s="20">
        <f t="shared" si="9"/>
      </c>
      <c r="Y38" s="20">
        <f t="shared" si="9"/>
      </c>
      <c r="Z38" s="20">
        <f t="shared" si="9"/>
      </c>
      <c r="AA38" s="20">
        <f t="shared" si="9"/>
      </c>
      <c r="AB38" s="20">
        <f t="shared" si="9"/>
      </c>
      <c r="AC38" s="20">
        <f t="shared" si="9"/>
      </c>
      <c r="AD38" s="20">
        <f t="shared" si="9"/>
      </c>
      <c r="AE38" s="20">
        <f t="shared" si="9"/>
      </c>
      <c r="AF38" s="20">
        <f t="shared" si="9"/>
      </c>
      <c r="AG38" s="20">
        <f t="shared" si="9"/>
      </c>
      <c r="AH38" s="20">
        <f t="shared" si="9"/>
      </c>
    </row>
    <row r="40" spans="7:34" ht="18.75" customHeight="1">
      <c r="G40" s="156" t="s">
        <v>135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8"/>
      <c r="V40" s="9">
        <v>1</v>
      </c>
      <c r="W40" s="9">
        <v>2</v>
      </c>
      <c r="X40" s="9">
        <v>3</v>
      </c>
      <c r="Y40" s="9">
        <v>4</v>
      </c>
      <c r="Z40" s="9">
        <v>5</v>
      </c>
      <c r="AA40" s="9">
        <v>6</v>
      </c>
      <c r="AB40" s="9">
        <v>7</v>
      </c>
      <c r="AC40" s="9">
        <v>8</v>
      </c>
      <c r="AD40" s="9">
        <v>9</v>
      </c>
      <c r="AE40" s="9">
        <v>10</v>
      </c>
      <c r="AF40" s="9">
        <v>11</v>
      </c>
      <c r="AG40" s="9">
        <v>12</v>
      </c>
      <c r="AH40" s="10">
        <v>13</v>
      </c>
    </row>
    <row r="41" spans="7:34" ht="18.75" customHeight="1"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1"/>
      <c r="V41" s="66" t="s">
        <v>32</v>
      </c>
      <c r="W41" s="17" t="s">
        <v>33</v>
      </c>
      <c r="X41" s="17" t="s">
        <v>34</v>
      </c>
      <c r="Y41" s="17" t="s">
        <v>35</v>
      </c>
      <c r="Z41" s="17" t="s">
        <v>36</v>
      </c>
      <c r="AA41" s="17" t="s">
        <v>37</v>
      </c>
      <c r="AB41" s="17" t="s">
        <v>38</v>
      </c>
      <c r="AC41" s="17" t="s">
        <v>39</v>
      </c>
      <c r="AD41" s="17" t="s">
        <v>40</v>
      </c>
      <c r="AE41" s="17" t="s">
        <v>41</v>
      </c>
      <c r="AF41" s="17" t="s">
        <v>42</v>
      </c>
      <c r="AG41" s="17" t="s">
        <v>43</v>
      </c>
      <c r="AH41" s="17" t="s">
        <v>133</v>
      </c>
    </row>
    <row r="42" spans="7:35" ht="15"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 t="s">
        <v>125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44"/>
    </row>
    <row r="43" spans="7:35" ht="15">
      <c r="G43" s="70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71" t="s">
        <v>126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44"/>
    </row>
    <row r="44" spans="7:35" ht="15">
      <c r="G44" s="7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71" t="s">
        <v>127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44"/>
    </row>
    <row r="45" spans="7:35" ht="15">
      <c r="G45" s="7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71" t="s">
        <v>128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44"/>
    </row>
    <row r="46" spans="7:35" ht="15">
      <c r="G46" s="70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71" t="s">
        <v>129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44"/>
    </row>
    <row r="47" spans="7:35" ht="15">
      <c r="G47" s="70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71" t="s">
        <v>130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44"/>
    </row>
    <row r="48" spans="7:61" ht="15">
      <c r="G48" s="70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71" t="s">
        <v>134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75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44"/>
      <c r="BC48" s="44"/>
      <c r="BD48" s="44"/>
      <c r="BE48" s="44"/>
      <c r="BF48" s="44"/>
      <c r="BG48" s="44"/>
      <c r="BH48" s="44"/>
      <c r="BI48" s="44"/>
    </row>
    <row r="49" spans="7:61" ht="15">
      <c r="G49" s="70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71" t="s">
        <v>132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44"/>
      <c r="BC49" s="44"/>
      <c r="BD49" s="44"/>
      <c r="BE49" s="44"/>
      <c r="BF49" s="44"/>
      <c r="BG49" s="44"/>
      <c r="BH49" s="44"/>
      <c r="BI49" s="44"/>
    </row>
    <row r="50" spans="7:61" ht="15">
      <c r="G50" s="70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71" t="s">
        <v>131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</row>
    <row r="51" spans="7:61" ht="15">
      <c r="G51" s="70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71" t="s">
        <v>173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</row>
    <row r="52" spans="7:61" ht="15"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 t="s">
        <v>174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</row>
    <row r="53" spans="21:35" ht="15">
      <c r="U53" s="60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44"/>
    </row>
    <row r="54" spans="7:33" ht="15" hidden="1">
      <c r="G54" s="151" t="s">
        <v>179</v>
      </c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99" t="s">
        <v>33</v>
      </c>
      <c r="W54" s="99" t="s">
        <v>34</v>
      </c>
      <c r="X54" s="99" t="s">
        <v>35</v>
      </c>
      <c r="Y54" s="99" t="s">
        <v>36</v>
      </c>
      <c r="Z54" s="99" t="s">
        <v>37</v>
      </c>
      <c r="AA54" s="99" t="s">
        <v>38</v>
      </c>
      <c r="AB54" s="99" t="s">
        <v>39</v>
      </c>
      <c r="AC54" s="99" t="s">
        <v>40</v>
      </c>
      <c r="AD54" s="99" t="s">
        <v>41</v>
      </c>
      <c r="AE54" s="99" t="s">
        <v>42</v>
      </c>
      <c r="AF54" s="99" t="s">
        <v>43</v>
      </c>
      <c r="AG54" s="99" t="s">
        <v>32</v>
      </c>
    </row>
    <row r="55" spans="7:34" ht="15" hidden="1"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 t="s">
        <v>125</v>
      </c>
      <c r="V55" s="65">
        <f aca="true" t="shared" si="10" ref="V55:V65">IF(V42="","",V42)</f>
      </c>
      <c r="W55" s="65">
        <f>IF(W42="",V55,W42)</f>
      </c>
      <c r="X55" s="65">
        <f aca="true" t="shared" si="11" ref="X55:AH55">IF(X42="",W55,X42)</f>
      </c>
      <c r="Y55" s="65">
        <f t="shared" si="11"/>
      </c>
      <c r="Z55" s="65">
        <f t="shared" si="11"/>
      </c>
      <c r="AA55" s="65">
        <f t="shared" si="11"/>
      </c>
      <c r="AB55" s="65">
        <f t="shared" si="11"/>
      </c>
      <c r="AC55" s="65">
        <f t="shared" si="11"/>
      </c>
      <c r="AD55" s="65">
        <f t="shared" si="11"/>
      </c>
      <c r="AE55" s="65">
        <f t="shared" si="11"/>
      </c>
      <c r="AF55" s="65">
        <f t="shared" si="11"/>
      </c>
      <c r="AG55" s="65">
        <f t="shared" si="11"/>
      </c>
      <c r="AH55" s="65">
        <f t="shared" si="11"/>
      </c>
    </row>
    <row r="56" spans="7:34" ht="15" hidden="1">
      <c r="G56" s="7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71" t="s">
        <v>126</v>
      </c>
      <c r="V56" s="65">
        <f t="shared" si="10"/>
      </c>
      <c r="W56" s="65">
        <f aca="true" t="shared" si="12" ref="W56:AH65">IF(W43="",V56,W43)</f>
      </c>
      <c r="X56" s="65">
        <f t="shared" si="12"/>
      </c>
      <c r="Y56" s="65">
        <f t="shared" si="12"/>
      </c>
      <c r="Z56" s="65">
        <f t="shared" si="12"/>
      </c>
      <c r="AA56" s="65">
        <f t="shared" si="12"/>
      </c>
      <c r="AB56" s="65">
        <f t="shared" si="12"/>
      </c>
      <c r="AC56" s="65">
        <f t="shared" si="12"/>
      </c>
      <c r="AD56" s="65">
        <f t="shared" si="12"/>
      </c>
      <c r="AE56" s="65">
        <f t="shared" si="12"/>
      </c>
      <c r="AF56" s="65">
        <f t="shared" si="12"/>
      </c>
      <c r="AG56" s="65">
        <f t="shared" si="12"/>
      </c>
      <c r="AH56" s="65">
        <f t="shared" si="12"/>
      </c>
    </row>
    <row r="57" spans="7:34" ht="15" hidden="1">
      <c r="G57" s="7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71" t="s">
        <v>127</v>
      </c>
      <c r="V57" s="65">
        <f t="shared" si="10"/>
      </c>
      <c r="W57" s="65">
        <f t="shared" si="12"/>
      </c>
      <c r="X57" s="65">
        <f t="shared" si="12"/>
      </c>
      <c r="Y57" s="65">
        <f t="shared" si="12"/>
      </c>
      <c r="Z57" s="65">
        <f t="shared" si="12"/>
      </c>
      <c r="AA57" s="65">
        <f t="shared" si="12"/>
      </c>
      <c r="AB57" s="65">
        <f t="shared" si="12"/>
      </c>
      <c r="AC57" s="65">
        <f t="shared" si="12"/>
      </c>
      <c r="AD57" s="65">
        <f t="shared" si="12"/>
      </c>
      <c r="AE57" s="65">
        <f t="shared" si="12"/>
      </c>
      <c r="AF57" s="65">
        <f t="shared" si="12"/>
      </c>
      <c r="AG57" s="65">
        <f t="shared" si="12"/>
      </c>
      <c r="AH57" s="65">
        <f t="shared" si="12"/>
      </c>
    </row>
    <row r="58" spans="7:34" ht="15" hidden="1">
      <c r="G58" s="70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71" t="s">
        <v>128</v>
      </c>
      <c r="V58" s="65">
        <f t="shared" si="10"/>
      </c>
      <c r="W58" s="65">
        <f t="shared" si="12"/>
      </c>
      <c r="X58" s="65">
        <f t="shared" si="12"/>
      </c>
      <c r="Y58" s="65">
        <f t="shared" si="12"/>
      </c>
      <c r="Z58" s="65">
        <f t="shared" si="12"/>
      </c>
      <c r="AA58" s="65">
        <f t="shared" si="12"/>
      </c>
      <c r="AB58" s="65">
        <f t="shared" si="12"/>
      </c>
      <c r="AC58" s="65">
        <f t="shared" si="12"/>
      </c>
      <c r="AD58" s="65">
        <f t="shared" si="12"/>
      </c>
      <c r="AE58" s="65">
        <f t="shared" si="12"/>
      </c>
      <c r="AF58" s="65">
        <f t="shared" si="12"/>
      </c>
      <c r="AG58" s="65">
        <f t="shared" si="12"/>
      </c>
      <c r="AH58" s="65">
        <f t="shared" si="12"/>
      </c>
    </row>
    <row r="59" spans="7:34" ht="15" hidden="1">
      <c r="G59" s="70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71" t="s">
        <v>129</v>
      </c>
      <c r="V59" s="65">
        <f t="shared" si="10"/>
      </c>
      <c r="W59" s="65">
        <f t="shared" si="12"/>
      </c>
      <c r="X59" s="65">
        <f t="shared" si="12"/>
      </c>
      <c r="Y59" s="65">
        <f t="shared" si="12"/>
      </c>
      <c r="Z59" s="65">
        <f t="shared" si="12"/>
      </c>
      <c r="AA59" s="65">
        <f t="shared" si="12"/>
      </c>
      <c r="AB59" s="65">
        <f t="shared" si="12"/>
      </c>
      <c r="AC59" s="65">
        <f t="shared" si="12"/>
      </c>
      <c r="AD59" s="65">
        <f t="shared" si="12"/>
      </c>
      <c r="AE59" s="65">
        <f t="shared" si="12"/>
      </c>
      <c r="AF59" s="65">
        <f t="shared" si="12"/>
      </c>
      <c r="AG59" s="65">
        <f t="shared" si="12"/>
      </c>
      <c r="AH59" s="65">
        <f t="shared" si="12"/>
      </c>
    </row>
    <row r="60" spans="7:34" ht="15" hidden="1">
      <c r="G60" s="7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71" t="s">
        <v>130</v>
      </c>
      <c r="V60" s="65">
        <f t="shared" si="10"/>
      </c>
      <c r="W60" s="65">
        <f t="shared" si="12"/>
      </c>
      <c r="X60" s="65">
        <f t="shared" si="12"/>
      </c>
      <c r="Y60" s="65">
        <f t="shared" si="12"/>
      </c>
      <c r="Z60" s="65">
        <f t="shared" si="12"/>
      </c>
      <c r="AA60" s="65">
        <f t="shared" si="12"/>
      </c>
      <c r="AB60" s="65">
        <f t="shared" si="12"/>
      </c>
      <c r="AC60" s="65">
        <f t="shared" si="12"/>
      </c>
      <c r="AD60" s="65">
        <f t="shared" si="12"/>
      </c>
      <c r="AE60" s="65">
        <f t="shared" si="12"/>
      </c>
      <c r="AF60" s="65">
        <f t="shared" si="12"/>
      </c>
      <c r="AG60" s="65">
        <f t="shared" si="12"/>
      </c>
      <c r="AH60" s="65">
        <f t="shared" si="12"/>
      </c>
    </row>
    <row r="61" spans="7:34" ht="15" hidden="1">
      <c r="G61" s="7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71" t="s">
        <v>134</v>
      </c>
      <c r="V61" s="65">
        <f t="shared" si="10"/>
      </c>
      <c r="W61" s="65">
        <f aca="true" t="shared" si="13" ref="W61:AG61">IF(W48="","",W48)</f>
      </c>
      <c r="X61" s="65">
        <f t="shared" si="13"/>
      </c>
      <c r="Y61" s="65">
        <f t="shared" si="13"/>
      </c>
      <c r="Z61" s="65">
        <f t="shared" si="13"/>
      </c>
      <c r="AA61" s="65">
        <f t="shared" si="13"/>
      </c>
      <c r="AB61" s="65">
        <f t="shared" si="13"/>
      </c>
      <c r="AC61" s="65">
        <f t="shared" si="13"/>
      </c>
      <c r="AD61" s="65">
        <f t="shared" si="13"/>
      </c>
      <c r="AE61" s="65">
        <f t="shared" si="13"/>
      </c>
      <c r="AF61" s="65">
        <f t="shared" si="13"/>
      </c>
      <c r="AG61" s="65">
        <f t="shared" si="13"/>
      </c>
      <c r="AH61" s="65">
        <f>IF(SUM(V61:AG61)=0,"",SUM(V61:AG61))</f>
      </c>
    </row>
    <row r="62" spans="7:34" ht="15" hidden="1">
      <c r="G62" s="7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71" t="s">
        <v>132</v>
      </c>
      <c r="V62" s="65">
        <f t="shared" si="10"/>
      </c>
      <c r="W62" s="65">
        <f t="shared" si="12"/>
      </c>
      <c r="X62" s="65">
        <f t="shared" si="12"/>
      </c>
      <c r="Y62" s="65">
        <f t="shared" si="12"/>
      </c>
      <c r="Z62" s="65">
        <f t="shared" si="12"/>
      </c>
      <c r="AA62" s="65">
        <f t="shared" si="12"/>
      </c>
      <c r="AB62" s="65">
        <f t="shared" si="12"/>
      </c>
      <c r="AC62" s="65">
        <f t="shared" si="12"/>
      </c>
      <c r="AD62" s="65">
        <f t="shared" si="12"/>
      </c>
      <c r="AE62" s="65">
        <f t="shared" si="12"/>
      </c>
      <c r="AF62" s="65">
        <f t="shared" si="12"/>
      </c>
      <c r="AG62" s="65">
        <f t="shared" si="12"/>
      </c>
      <c r="AH62" s="65">
        <f t="shared" si="12"/>
      </c>
    </row>
    <row r="63" spans="7:34" ht="15" hidden="1">
      <c r="G63" s="7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71" t="s">
        <v>131</v>
      </c>
      <c r="V63" s="65">
        <f t="shared" si="10"/>
      </c>
      <c r="W63" s="65">
        <f t="shared" si="12"/>
      </c>
      <c r="X63" s="65">
        <f t="shared" si="12"/>
      </c>
      <c r="Y63" s="65">
        <f t="shared" si="12"/>
      </c>
      <c r="Z63" s="65">
        <f t="shared" si="12"/>
      </c>
      <c r="AA63" s="65">
        <f t="shared" si="12"/>
      </c>
      <c r="AB63" s="65">
        <f t="shared" si="12"/>
      </c>
      <c r="AC63" s="65">
        <f t="shared" si="12"/>
      </c>
      <c r="AD63" s="65">
        <f t="shared" si="12"/>
      </c>
      <c r="AE63" s="65">
        <f t="shared" si="12"/>
      </c>
      <c r="AF63" s="65">
        <f t="shared" si="12"/>
      </c>
      <c r="AG63" s="65">
        <f t="shared" si="12"/>
      </c>
      <c r="AH63" s="65">
        <f t="shared" si="12"/>
      </c>
    </row>
    <row r="64" spans="7:34" ht="15" hidden="1">
      <c r="G64" s="7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71" t="s">
        <v>173</v>
      </c>
      <c r="V64" s="65">
        <f t="shared" si="10"/>
      </c>
      <c r="W64" s="65">
        <f aca="true" t="shared" si="14" ref="W64:AG64">IF(W51="","",W51)</f>
      </c>
      <c r="X64" s="65">
        <f t="shared" si="14"/>
      </c>
      <c r="Y64" s="65">
        <f t="shared" si="14"/>
      </c>
      <c r="Z64" s="65">
        <f t="shared" si="14"/>
      </c>
      <c r="AA64" s="65">
        <f t="shared" si="14"/>
      </c>
      <c r="AB64" s="65">
        <f t="shared" si="14"/>
      </c>
      <c r="AC64" s="65">
        <f t="shared" si="14"/>
      </c>
      <c r="AD64" s="65">
        <f t="shared" si="14"/>
      </c>
      <c r="AE64" s="65">
        <f t="shared" si="14"/>
      </c>
      <c r="AF64" s="65">
        <f t="shared" si="14"/>
      </c>
      <c r="AG64" s="65">
        <f t="shared" si="14"/>
      </c>
      <c r="AH64" s="65">
        <f>IF(SUM(V64:AG64)=0,"",SUM(V64:AG64))</f>
      </c>
    </row>
    <row r="65" spans="7:34" ht="15" hidden="1"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 t="s">
        <v>174</v>
      </c>
      <c r="V65" s="65">
        <f t="shared" si="10"/>
      </c>
      <c r="W65" s="65">
        <f t="shared" si="12"/>
      </c>
      <c r="X65" s="65">
        <f t="shared" si="12"/>
      </c>
      <c r="Y65" s="65">
        <f t="shared" si="12"/>
      </c>
      <c r="Z65" s="65">
        <f t="shared" si="12"/>
      </c>
      <c r="AA65" s="65">
        <f t="shared" si="12"/>
      </c>
      <c r="AB65" s="65">
        <f t="shared" si="12"/>
      </c>
      <c r="AC65" s="65">
        <f t="shared" si="12"/>
      </c>
      <c r="AD65" s="65">
        <f t="shared" si="12"/>
      </c>
      <c r="AE65" s="65">
        <f t="shared" si="12"/>
      </c>
      <c r="AF65" s="65">
        <f t="shared" si="12"/>
      </c>
      <c r="AG65" s="65">
        <f t="shared" si="12"/>
      </c>
      <c r="AH65" s="65">
        <f t="shared" si="12"/>
      </c>
    </row>
    <row r="66" ht="15" hidden="1">
      <c r="U66" s="60"/>
    </row>
    <row r="67" ht="15" hidden="1">
      <c r="U67" s="60"/>
    </row>
    <row r="68" ht="15" hidden="1">
      <c r="U68" s="60"/>
    </row>
    <row r="69" ht="15" hidden="1">
      <c r="U69" s="60"/>
    </row>
    <row r="70" ht="15" hidden="1">
      <c r="U70" s="60"/>
    </row>
    <row r="71" ht="15" hidden="1">
      <c r="U71" s="60"/>
    </row>
    <row r="72" ht="15" hidden="1">
      <c r="U72" s="60"/>
    </row>
    <row r="73" spans="21:34" ht="15" hidden="1">
      <c r="U73" s="60"/>
      <c r="V73" s="9">
        <v>1</v>
      </c>
      <c r="W73" s="9">
        <v>2</v>
      </c>
      <c r="X73" s="9">
        <v>3</v>
      </c>
      <c r="Y73" s="9">
        <v>4</v>
      </c>
      <c r="Z73" s="9">
        <v>5</v>
      </c>
      <c r="AA73" s="9">
        <v>6</v>
      </c>
      <c r="AB73" s="9">
        <v>7</v>
      </c>
      <c r="AC73" s="9">
        <v>8</v>
      </c>
      <c r="AD73" s="9">
        <v>9</v>
      </c>
      <c r="AE73" s="9">
        <v>10</v>
      </c>
      <c r="AF73" s="9">
        <v>11</v>
      </c>
      <c r="AG73" s="9">
        <v>12</v>
      </c>
      <c r="AH73" s="10">
        <v>13</v>
      </c>
    </row>
    <row r="74" spans="7:34" ht="33" customHeight="1">
      <c r="G74" s="150" t="s">
        <v>184</v>
      </c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66" t="s">
        <v>32</v>
      </c>
      <c r="W74" s="17" t="s">
        <v>33</v>
      </c>
      <c r="X74" s="17" t="s">
        <v>34</v>
      </c>
      <c r="Y74" s="17" t="s">
        <v>35</v>
      </c>
      <c r="Z74" s="17" t="s">
        <v>36</v>
      </c>
      <c r="AA74" s="17" t="s">
        <v>37</v>
      </c>
      <c r="AB74" s="17" t="s">
        <v>38</v>
      </c>
      <c r="AC74" s="17" t="s">
        <v>39</v>
      </c>
      <c r="AD74" s="17" t="s">
        <v>40</v>
      </c>
      <c r="AE74" s="17" t="s">
        <v>41</v>
      </c>
      <c r="AF74" s="17" t="s">
        <v>42</v>
      </c>
      <c r="AG74" s="17" t="s">
        <v>43</v>
      </c>
      <c r="AH74" s="17" t="s">
        <v>133</v>
      </c>
    </row>
    <row r="75" spans="7:34" s="108" customFormat="1" ht="18.75" customHeight="1"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09">
        <f>IF(SUM(V75:AG75)=0,"",SUM(V75:AG75))</f>
      </c>
    </row>
    <row r="76" spans="7:34" s="108" customFormat="1" ht="18.75"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09">
        <f>IF(SUM(V76:AG76)=0,"",SUM(V76:AG76))</f>
      </c>
    </row>
    <row r="77" spans="7:34" s="108" customFormat="1" ht="18.75"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09">
        <f>IF(SUM(V77:AG77)=0,"",SUM(V77:AG77))</f>
      </c>
    </row>
    <row r="78" spans="7:34" s="108" customFormat="1" ht="18.75"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09">
        <f>IF(SUM(V78:AG78)=0,"",SUM(V78:AG78))</f>
      </c>
    </row>
    <row r="79" spans="7:34" s="108" customFormat="1" ht="18.75"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09">
        <f>IF(SUM(V79:AG79)=0,"",SUM(V79:AG79))</f>
      </c>
    </row>
    <row r="80" spans="7:34" ht="18.75"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09">
        <f aca="true" t="shared" si="15" ref="AH80:AH85">IF(SUM(V80:AG80)=0,"",SUM(V80:AG80))</f>
      </c>
    </row>
    <row r="81" spans="7:34" ht="18.75"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09">
        <f t="shared" si="15"/>
      </c>
    </row>
    <row r="82" spans="7:34" ht="18.75"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09">
        <f t="shared" si="15"/>
      </c>
    </row>
    <row r="83" spans="7:34" ht="18.75"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09">
        <f t="shared" si="15"/>
      </c>
    </row>
    <row r="84" spans="7:34" ht="18.75"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09">
        <f t="shared" si="15"/>
      </c>
    </row>
    <row r="85" spans="7:34" ht="18.75"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09">
        <f t="shared" si="15"/>
      </c>
    </row>
  </sheetData>
  <sheetProtection password="D477" sheet="1" objects="1" scenarios="1" formatCells="0" formatColumns="0" formatRows="0"/>
  <mergeCells count="55">
    <mergeCell ref="G80:U80"/>
    <mergeCell ref="G81:U81"/>
    <mergeCell ref="G82:U82"/>
    <mergeCell ref="G83:U83"/>
    <mergeCell ref="G84:U84"/>
    <mergeCell ref="G85:U85"/>
    <mergeCell ref="A1:U1"/>
    <mergeCell ref="A6:U6"/>
    <mergeCell ref="B7:U7"/>
    <mergeCell ref="B8:U8"/>
    <mergeCell ref="B16:U16"/>
    <mergeCell ref="B9:U9"/>
    <mergeCell ref="B10:U10"/>
    <mergeCell ref="B11:U11"/>
    <mergeCell ref="B12:U12"/>
    <mergeCell ref="B13:U13"/>
    <mergeCell ref="B14:U14"/>
    <mergeCell ref="B15:U15"/>
    <mergeCell ref="B17:U17"/>
    <mergeCell ref="B18:U18"/>
    <mergeCell ref="B19:U19"/>
    <mergeCell ref="A3:AE4"/>
    <mergeCell ref="B20:U20"/>
    <mergeCell ref="B37:U37"/>
    <mergeCell ref="B29:U29"/>
    <mergeCell ref="B21:U21"/>
    <mergeCell ref="B24:U24"/>
    <mergeCell ref="B25:U25"/>
    <mergeCell ref="B27:U27"/>
    <mergeCell ref="B28:U28"/>
    <mergeCell ref="B26:U26"/>
    <mergeCell ref="A23:U23"/>
    <mergeCell ref="B35:U35"/>
    <mergeCell ref="B36:U36"/>
    <mergeCell ref="B30:U30"/>
    <mergeCell ref="B31:U31"/>
    <mergeCell ref="B34:U34"/>
    <mergeCell ref="B32:U32"/>
    <mergeCell ref="B33:U33"/>
    <mergeCell ref="G54:U54"/>
    <mergeCell ref="Z1:AA1"/>
    <mergeCell ref="AB1:AC1"/>
    <mergeCell ref="AD1:AE1"/>
    <mergeCell ref="Z2:AA2"/>
    <mergeCell ref="AB2:AC2"/>
    <mergeCell ref="AD2:AE2"/>
    <mergeCell ref="G40:U41"/>
    <mergeCell ref="A2:U2"/>
    <mergeCell ref="B38:U38"/>
    <mergeCell ref="G79:U79"/>
    <mergeCell ref="G74:U74"/>
    <mergeCell ref="G75:U75"/>
    <mergeCell ref="G76:U76"/>
    <mergeCell ref="G77:U77"/>
    <mergeCell ref="G78:U78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A1:AQ37"/>
  <sheetViews>
    <sheetView showGridLines="0" zoomScalePageLayoutView="0" workbookViewId="0" topLeftCell="A1">
      <selection activeCell="AH4" sqref="AH4"/>
    </sheetView>
  </sheetViews>
  <sheetFormatPr defaultColWidth="9.140625" defaultRowHeight="12.75"/>
  <cols>
    <col min="1" max="20" width="2.7109375" style="6" customWidth="1"/>
    <col min="21" max="21" width="2.8515625" style="6" customWidth="1"/>
    <col min="22" max="22" width="10.7109375" style="6" customWidth="1"/>
    <col min="23" max="35" width="2.7109375" style="6" customWidth="1"/>
    <col min="36" max="36" width="3.140625" style="6" customWidth="1"/>
    <col min="37" max="41" width="2.7109375" style="6" customWidth="1"/>
    <col min="42" max="42" width="10.00390625" style="6" customWidth="1"/>
    <col min="43" max="43" width="10.7109375" style="6" customWidth="1"/>
    <col min="44" max="16384" width="9.140625" style="6" customWidth="1"/>
  </cols>
  <sheetData>
    <row r="1" spans="1:43" ht="12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58" t="s">
        <v>167</v>
      </c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60"/>
    </row>
    <row r="2" spans="1:43" ht="14.2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61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3"/>
    </row>
    <row r="3" spans="1:43" ht="10.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66" t="s">
        <v>146</v>
      </c>
      <c r="L3" s="267"/>
      <c r="M3" s="267"/>
      <c r="N3" s="267"/>
      <c r="O3" s="267"/>
      <c r="P3" s="267"/>
      <c r="Q3" s="267"/>
      <c r="R3" s="267"/>
      <c r="S3" s="268" t="str">
        <f>IF($AH$4="","........................................................................",'Registro de dados e movimentos'!A2)</f>
        <v>........................................................................</v>
      </c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20"/>
    </row>
    <row r="4" spans="1:43" ht="12.7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66"/>
      <c r="L4" s="267"/>
      <c r="M4" s="267"/>
      <c r="N4" s="267"/>
      <c r="O4" s="267"/>
      <c r="P4" s="267"/>
      <c r="Q4" s="267"/>
      <c r="R4" s="267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194" t="str">
        <f>IF(AH4&gt;12,"Anual","MÊS:")</f>
        <v>MÊS:</v>
      </c>
      <c r="AG4" s="195"/>
      <c r="AH4" s="121"/>
      <c r="AI4" s="269" t="str">
        <f>IF(AH4="","................................",HLOOKUP($AH$4,Tabela_Anual,2,FALSE))</f>
        <v>................................</v>
      </c>
      <c r="AJ4" s="270"/>
      <c r="AK4" s="270"/>
      <c r="AL4" s="270"/>
      <c r="AM4" s="270"/>
      <c r="AN4" s="270"/>
      <c r="AO4" s="270"/>
      <c r="AP4" s="115" t="s">
        <v>28</v>
      </c>
      <c r="AQ4" s="122" t="str">
        <f>IF($AH$4="","................",'Registro de dados e movimentos'!Y2)</f>
        <v>................</v>
      </c>
    </row>
    <row r="5" spans="1:43" ht="10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64" t="s">
        <v>168</v>
      </c>
      <c r="L5" s="265"/>
      <c r="M5" s="265"/>
      <c r="N5" s="265"/>
      <c r="O5" s="265"/>
      <c r="P5" s="265"/>
      <c r="Q5" s="265"/>
      <c r="R5" s="265"/>
      <c r="S5" s="265"/>
      <c r="T5" s="265"/>
      <c r="U5" s="119"/>
      <c r="V5" s="119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20"/>
    </row>
    <row r="6" spans="1:43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64"/>
      <c r="L6" s="265"/>
      <c r="M6" s="265"/>
      <c r="N6" s="265"/>
      <c r="O6" s="265"/>
      <c r="P6" s="265"/>
      <c r="Q6" s="265"/>
      <c r="R6" s="265"/>
      <c r="S6" s="265"/>
      <c r="T6" s="265"/>
      <c r="U6" s="194" t="str">
        <f>IF($AH$4="","...............................................................",IF('Registro de dados e movimentos'!X2="","",'Registro de dados e movimentos'!X2))</f>
        <v>...............................................................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 t="s">
        <v>26</v>
      </c>
      <c r="AG6" s="194"/>
      <c r="AH6" s="194"/>
      <c r="AI6" s="194"/>
      <c r="AJ6" s="194"/>
      <c r="AK6" s="197" t="str">
        <f>IF($AH$4="",".............",'Registro de dados e movimentos'!V2)</f>
        <v>.............</v>
      </c>
      <c r="AL6" s="197"/>
      <c r="AM6" s="197"/>
      <c r="AN6" s="198" t="s">
        <v>172</v>
      </c>
      <c r="AO6" s="198"/>
      <c r="AP6" s="198"/>
      <c r="AQ6" s="123" t="str">
        <f>IF($AH$4="",".................",IF('Registro de dados e movimentos'!W2="","Não Agregada",'Registro de dados e movimentos'!W2))</f>
        <v>.................</v>
      </c>
    </row>
    <row r="7" spans="1:43" ht="8.2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140"/>
      <c r="L7" s="41"/>
      <c r="M7" s="41"/>
      <c r="N7" s="28"/>
      <c r="O7" s="28"/>
      <c r="P7" s="28"/>
      <c r="Q7" s="28"/>
      <c r="R7" s="28"/>
      <c r="S7" s="28"/>
      <c r="T7" s="28"/>
      <c r="U7" s="28"/>
      <c r="V7" s="28"/>
      <c r="W7" s="41"/>
      <c r="X7" s="41"/>
      <c r="Y7" s="41"/>
      <c r="Z7" s="41"/>
      <c r="AA7" s="41"/>
      <c r="AB7" s="41"/>
      <c r="AC7" s="41"/>
      <c r="AD7" s="41"/>
      <c r="AE7" s="41"/>
      <c r="AF7" s="28"/>
      <c r="AG7" s="28"/>
      <c r="AH7" s="28"/>
      <c r="AI7" s="28"/>
      <c r="AJ7" s="28"/>
      <c r="AK7" s="41"/>
      <c r="AL7" s="41"/>
      <c r="AM7" s="41"/>
      <c r="AN7" s="28"/>
      <c r="AO7" s="28"/>
      <c r="AP7" s="41"/>
      <c r="AQ7" s="42"/>
    </row>
    <row r="8" spans="1:43" ht="15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196" t="s">
        <v>136</v>
      </c>
      <c r="L8" s="196"/>
      <c r="M8" s="196"/>
      <c r="N8" s="196"/>
      <c r="O8" s="196"/>
      <c r="P8" s="196"/>
      <c r="Q8" s="196"/>
      <c r="R8" s="199">
        <f>IF(AH4="","",'Registro de dados e movimentos'!Z2)</f>
      </c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</row>
    <row r="9" spans="1:43" ht="15.7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199" t="s">
        <v>137</v>
      </c>
      <c r="L9" s="199"/>
      <c r="M9" s="199"/>
      <c r="N9" s="199"/>
      <c r="O9" s="199"/>
      <c r="P9" s="199"/>
      <c r="Q9" s="199"/>
      <c r="R9" s="199">
        <f>IF(AH4="","",'Registro de dados e movimentos'!AB2)</f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 t="s">
        <v>138</v>
      </c>
      <c r="AE9" s="199"/>
      <c r="AF9" s="199"/>
      <c r="AG9" s="199"/>
      <c r="AH9" s="199"/>
      <c r="AI9" s="199"/>
      <c r="AJ9" s="199"/>
      <c r="AK9" s="199"/>
      <c r="AL9" s="199">
        <f>IF(AH4="","",'Registro de dados e movimentos'!AD2)</f>
      </c>
      <c r="AM9" s="199"/>
      <c r="AN9" s="199"/>
      <c r="AO9" s="199"/>
      <c r="AP9" s="199"/>
      <c r="AQ9" s="199"/>
    </row>
    <row r="10" spans="1:43" ht="8.2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1:43" ht="12.75">
      <c r="A11" s="202" t="s">
        <v>169</v>
      </c>
      <c r="B11" s="202"/>
      <c r="C11" s="202"/>
      <c r="D11" s="202"/>
      <c r="E11" s="202"/>
      <c r="F11" s="202"/>
      <c r="G11" s="203">
        <f>IF(SUM(N11,T11,W11)=0,"",SUM(N11,T11,W11))</f>
      </c>
      <c r="H11" s="203"/>
      <c r="I11" s="203"/>
      <c r="J11" s="204" t="s">
        <v>23</v>
      </c>
      <c r="K11" s="204"/>
      <c r="L11" s="204"/>
      <c r="M11" s="204"/>
      <c r="N11" s="208">
        <f>IF($AH$4="","",HLOOKUP($AH$4,Tabela2,16,FALSE))</f>
      </c>
      <c r="O11" s="209"/>
      <c r="P11" s="204" t="s">
        <v>24</v>
      </c>
      <c r="Q11" s="204"/>
      <c r="R11" s="204"/>
      <c r="S11" s="204"/>
      <c r="T11" s="192">
        <f>IF($AH$4="","",HLOOKUP($AH$4,Tabela2,17,FALSE))</f>
      </c>
      <c r="U11" s="193"/>
      <c r="V11" s="31" t="s">
        <v>29</v>
      </c>
      <c r="W11" s="208">
        <f>IF($AH$4="","",HLOOKUP($AH$4,Tabela2,18,FALSE))</f>
      </c>
      <c r="X11" s="209"/>
      <c r="Y11" s="202" t="s">
        <v>25</v>
      </c>
      <c r="Z11" s="202"/>
      <c r="AA11" s="202"/>
      <c r="AB11" s="202"/>
      <c r="AC11" s="208">
        <f>IF($AH$4="","",HLOOKUP($AH$4,Tabela2,19,FALSE))</f>
      </c>
      <c r="AD11" s="209"/>
      <c r="AE11" s="202" t="s">
        <v>30</v>
      </c>
      <c r="AF11" s="202"/>
      <c r="AG11" s="202"/>
      <c r="AH11" s="202"/>
      <c r="AI11" s="202"/>
      <c r="AJ11" s="202"/>
      <c r="AK11" s="208">
        <f>IF($AH$4="","",HLOOKUP($AH$4,Tabela2,20,FALSE))</f>
      </c>
      <c r="AL11" s="209"/>
      <c r="AM11" s="202" t="s">
        <v>31</v>
      </c>
      <c r="AN11" s="202"/>
      <c r="AO11" s="202"/>
      <c r="AP11" s="202"/>
      <c r="AQ11" s="50">
        <f>IF($AH$4="","",HLOOKUP($AH$4,Tabela2,21,FALSE))</f>
      </c>
    </row>
    <row r="12" spans="1:43" ht="7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14.25" customHeight="1">
      <c r="A13" s="205" t="s">
        <v>180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7"/>
    </row>
    <row r="14" spans="1:43" ht="14.25" customHeight="1">
      <c r="A14" s="180" t="s">
        <v>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1" t="s">
        <v>44</v>
      </c>
      <c r="W14" s="180" t="s">
        <v>8</v>
      </c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7" t="s">
        <v>44</v>
      </c>
    </row>
    <row r="15" spans="1:43" ht="16.5" customHeight="1">
      <c r="A15" s="80" t="s">
        <v>58</v>
      </c>
      <c r="B15" s="200" t="str">
        <f>IF('Registro de dados e movimentos'!B7="","",'Registro de dados e movimentos'!B7)</f>
        <v>Coleta nas reuniões durante o mês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1"/>
      <c r="V15" s="12">
        <f>IF($AH$4="","",IF(HLOOKUP($AH$4,Tabela_Anual,3,FALSE)="","",HLOOKUP($AH$4,Tabela_Anual,3,FALSE)))</f>
      </c>
      <c r="W15" s="81" t="s">
        <v>63</v>
      </c>
      <c r="X15" s="254" t="str">
        <f>IF('Registro de dados e movimentos'!B24="","",'Registro de dados e movimentos'!B24)</f>
        <v>Despesas com Cestas Básicas (alimentos, produto de higiene e limpeza  etc.)</v>
      </c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5"/>
      <c r="AQ15" s="12">
        <f>IF($AH$4="","",IF(HLOOKUP($AH$4,Tabela_Anual,20,FALSE)="","",HLOOKUP($AH$4,Tabela_Anual,20,FALSE)))</f>
      </c>
    </row>
    <row r="16" spans="1:43" ht="16.5" customHeight="1">
      <c r="A16" s="81" t="s">
        <v>59</v>
      </c>
      <c r="B16" s="200" t="str">
        <f>IF('Registro de dados e movimentos'!B8="","",'Registro de dados e movimentos'!B8)</f>
        <v>Subscritores e Benfeitores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  <c r="V16" s="12">
        <f>IF($AH$4="","",IF(HLOOKUP($AH$4,Tabela_Anual,4,FALSE)="","",HLOOKUP($AH$4,Tabela_Anual,4,FALSE)))</f>
      </c>
      <c r="W16" s="39" t="s">
        <v>64</v>
      </c>
      <c r="X16" s="254" t="str">
        <f>IF('Registro de dados e movimentos'!B25="","",'Registro de dados e movimentos'!B25)</f>
        <v>Despesas com Moradias dos Assistidos (Material Construção, Ajuda Financeira etc.)</v>
      </c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5"/>
      <c r="AQ16" s="12">
        <f>IF($AH$4="","",IF(HLOOKUP($AH$4,Tabela_Anual,21,FALSE)="","",HLOOKUP($AH$4,Tabela_Anual,21,FALSE)))</f>
      </c>
    </row>
    <row r="17" spans="1:43" ht="16.5" customHeight="1">
      <c r="A17" s="81" t="s">
        <v>51</v>
      </c>
      <c r="B17" s="200" t="str">
        <f>IF('Registro de dados e movimentos'!B9="","",'Registro de dados e movimentos'!B9)</f>
        <v>Doações Recebidas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/>
      <c r="V17" s="12">
        <f>IF($AH$4="","",IF(HLOOKUP($AH$4,Tabela_Anual,5,FALSE)="","",HLOOKUP($AH$4,Tabela_Anual,5,FALSE)))</f>
      </c>
      <c r="W17" s="39" t="s">
        <v>27</v>
      </c>
      <c r="X17" s="210" t="str">
        <f>IF('Registro de dados e movimentos'!B26="","",'Registro de dados e movimentos'!B26)</f>
        <v>Pagamentos de contas Assistidos (água, luz, gás, transporte etc.)</v>
      </c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1"/>
      <c r="AQ17" s="12">
        <f>IF($AH$4="","",IF(HLOOKUP($AH$4,Tabela_Anual,22,FALSE)="","",HLOOKUP($AH$4,Tabela_Anual,22,FALSE)))</f>
      </c>
    </row>
    <row r="18" spans="1:43" ht="16.5" customHeight="1">
      <c r="A18" s="39" t="s">
        <v>52</v>
      </c>
      <c r="B18" s="200" t="str">
        <f>IF('Registro de dados e movimentos'!B10="","",'Registro de dados e movimentos'!B10)</f>
        <v>Receitas Líquidas com Eventos (Rifa, Bazar, almoços etc.)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1"/>
      <c r="V18" s="12">
        <f>IF($AH$4="","",IF(HLOOKUP($AH$4,Tabela_Anual,6,FALSE)="","",HLOOKUP($AH$4,Tabela_Anual,6,FALSE)))</f>
      </c>
      <c r="W18" s="39" t="s">
        <v>65</v>
      </c>
      <c r="X18" s="210" t="str">
        <f>IF('Registro de dados e movimentos'!B27="","",'Registro de dados e movimentos'!B27)</f>
        <v>Despesas com Obras Especiais </v>
      </c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1"/>
      <c r="AQ18" s="12">
        <f>IF($AH$4="","",IF(HLOOKUP($AH$4,Tabela_Anual,23,FALSE)="","",HLOOKUP($AH$4,Tabela_Anual,23,FALSE)))</f>
      </c>
    </row>
    <row r="19" spans="1:43" ht="16.5" customHeight="1">
      <c r="A19" s="39" t="s">
        <v>53</v>
      </c>
      <c r="B19" s="200" t="str">
        <f>IF('Registro de dados e movimentos'!B11="","",'Registro de dados e movimentos'!B11)</f>
        <v>Outras Receitas Sujeitas a Décimas                                                                                                                                                                       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  <c r="V19" s="12">
        <f>IF($AH$4="","",IF(HLOOKUP($AH$4,Tabela_Anual,7,FALSE)="","",HLOOKUP($AH$4,Tabela_Anual,7,FALSE)))</f>
      </c>
      <c r="W19" s="39" t="s">
        <v>66</v>
      </c>
      <c r="X19" s="210" t="str">
        <f>IF('Registro de dados e movimentos'!B28="","",'Registro de dados e movimentos'!B28)</f>
        <v>União Fraternal (Contribuições a Unidades Vicentinas)                                      </v>
      </c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12">
        <f>IF($AH$4="","",IF(HLOOKUP($AH$4,Tabela_Anual,24,FALSE)="","",HLOOKUP($AH$4,Tabela_Anual,24,FALSE)))</f>
      </c>
    </row>
    <row r="20" spans="1:43" ht="16.5" customHeight="1">
      <c r="A20" s="46" t="s">
        <v>54</v>
      </c>
      <c r="B20" s="214" t="str">
        <f>IF('Registro de dados e movimentos'!B12="","",'Registro de dados e movimentos'!B12)</f>
        <v>Subtotal (Valor base para cálculo da Décima do mês) 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5"/>
      <c r="V20" s="103">
        <f>IF(SUM(V15:V19)=0,"",SUM(V15:V19))</f>
      </c>
      <c r="W20" s="39" t="s">
        <v>6</v>
      </c>
      <c r="X20" s="210">
        <f>IF('Registro de dados e movimentos'!B29="","",'Registro de dados e movimentos'!B29)</f>
      </c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1"/>
      <c r="AQ20" s="12">
        <f>IF($AH$4="","",IF(HLOOKUP($AH$4,Tabela_Anual,25,FALSE)="","",HLOOKUP($AH$4,Tabela_Anual,25,FALSE)))</f>
      </c>
    </row>
    <row r="21" spans="1:43" ht="16.5" customHeight="1">
      <c r="A21" s="39" t="s">
        <v>55</v>
      </c>
      <c r="B21" s="200" t="str">
        <f>IF('Registro de dados e movimentos'!B13="","",'Registro de dados e movimentos'!B13)</f>
        <v>Subvenções Oficiais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  <c r="V21" s="14">
        <f>IF($AH$4="","",IF(HLOOKUP($AH$4,Tabela_Anual,9,FALSE)="","",HLOOKUP($AH$4,Tabela_Anual,9,FALSE)))</f>
      </c>
      <c r="W21" s="39" t="s">
        <v>7</v>
      </c>
      <c r="X21" s="210">
        <f>IF('Registro de dados e movimentos'!B30="","",'Registro de dados e movimentos'!B30)</f>
      </c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1"/>
      <c r="AQ21" s="12">
        <f>IF($AH$4="","",IF(HLOOKUP($AH$4,Tabela_Anual,26,FALSE)="","",HLOOKUP($AH$4,Tabela_Anual,26,FALSE)))</f>
      </c>
    </row>
    <row r="22" spans="1:43" ht="16.5" customHeight="1">
      <c r="A22" s="39" t="s">
        <v>56</v>
      </c>
      <c r="B22" s="200" t="str">
        <f>IF('Registro de dados e movimentos'!B14="","",'Registro de dados e movimentos'!B14)</f>
        <v>Contribuição da Solidariedade e Coleta de Ozanam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1"/>
      <c r="V22" s="14">
        <f>IF($AH$4="","",IF(HLOOKUP($AH$4,Tabela_Anual,10,FALSE)="","",HLOOKUP($AH$4,Tabela_Anual,10,FALSE)))</f>
      </c>
      <c r="W22" s="39" t="s">
        <v>50</v>
      </c>
      <c r="X22" s="210" t="str">
        <f>IF('Registro de dados e movimentos'!B31="","",'Registro de dados e movimentos'!B31)</f>
        <v>Despesas Administrativas e de Consumo da Conferência</v>
      </c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12">
        <f>IF($AH$4="","",IF(HLOOKUP($AH$4,Tabela_Anual,27,FALSE)="","",HLOOKUP($AH$4,Tabela_Anual,27,FALSE)))</f>
      </c>
    </row>
    <row r="23" spans="1:43" ht="16.5" customHeight="1">
      <c r="A23" s="39" t="s">
        <v>57</v>
      </c>
      <c r="B23" s="212" t="str">
        <f>IF('Registro de dados e movimentos'!B15="","",'Registro de dados e movimentos'!B15)</f>
        <v>União Fraternal  (Contribuições Recebidas de Unidades Vicentinas)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  <c r="V23" s="14">
        <f>IF($AH$4="","",IF(HLOOKUP($AH$4,Tabela_Anual,11,FALSE)="","",HLOOKUP($AH$4,Tabela_Anual,11,FALSE)))</f>
      </c>
      <c r="W23" s="82" t="s">
        <v>67</v>
      </c>
      <c r="X23" s="225" t="str">
        <f>IF('Registro de dados e movimentos'!B32="","",'Registro de dados e movimentos'!B32)</f>
        <v>Décima paga ao Conselho Particular (10% do valor da linha 6)</v>
      </c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6"/>
      <c r="AQ23" s="15">
        <f>IF($AH$4="","",IF(HLOOKUP($AH$4,Tabela_Anual,28,FALSE)="","",HLOOKUP($AH$4,Tabela_Anual,28,FALSE)))</f>
      </c>
    </row>
    <row r="24" spans="1:43" ht="14.25" customHeight="1">
      <c r="A24" s="40" t="s">
        <v>1</v>
      </c>
      <c r="B24" s="200">
        <f>IF('Registro de dados e movimentos'!B16="","",'Registro de dados e movimentos'!B16)</f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  <c r="V24" s="14">
        <f>IF($AH$4="","",IF(HLOOKUP($AH$4,Tabela_Anual,12,FALSE)="","",HLOOKUP($AH$4,Tabela_Anual,12,FALSE)))</f>
      </c>
      <c r="W24" s="81" t="s">
        <v>68</v>
      </c>
      <c r="X24" s="210">
        <f>IF('Registro de dados e movimentos'!B33="","",'Registro de dados e movimentos'!B33)</f>
      </c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12">
        <f>IF($AH$4="","",IF(HLOOKUP($AH$4,Tabela_Anual,29,FALSE)="","",HLOOKUP($AH$4,Tabela_Anual,29,FALSE)))</f>
      </c>
    </row>
    <row r="25" spans="1:43" ht="15" customHeight="1">
      <c r="A25" s="40" t="s">
        <v>2</v>
      </c>
      <c r="B25" s="200">
        <f>IF('Registro de dados e movimentos'!B17="","",'Registro de dados e movimentos'!B17)</f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14">
        <f>IF($AH$4="","",IF(HLOOKUP($AH$4,Tabela_Anual,13,FALSE)="","",HLOOKUP($AH$4,Tabela_Anual,13,FALSE)))</f>
      </c>
      <c r="W25" s="81" t="str">
        <f>'Registro de dados e movimentos'!A34</f>
        <v>26.</v>
      </c>
      <c r="X25" s="210" t="str">
        <f>IF('Registro de dados e movimentos'!B34="","",'Registro de dados e movimentos'!B34)</f>
        <v>Repasses da Contribuição da Solidariedade e da Coleta de Ozanam</v>
      </c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1"/>
      <c r="AQ25" s="12">
        <f>IF($AH$4="","",IF(HLOOKUP($AH$4,Tabela_Anual,30,FALSE)="","",HLOOKUP($AH$4,Tabela_Anual,30,FALSE)))</f>
      </c>
    </row>
    <row r="26" spans="1:43" ht="16.5" customHeight="1">
      <c r="A26" s="39" t="s">
        <v>60</v>
      </c>
      <c r="B26" s="200" t="str">
        <f>IF('Registro de dados e movimentos'!B18="","",'Registro de dados e movimentos'!B18)</f>
        <v>Recebimento de Contribuições para Repasses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1"/>
      <c r="V26" s="14">
        <f>IF($AH$4="","",IF(HLOOKUP($AH$4,Tabela_Anual,14,FALSE)="","",HLOOKUP($AH$4,Tabela_Anual,14,FALSE)))</f>
      </c>
      <c r="W26" s="81" t="s">
        <v>62</v>
      </c>
      <c r="X26" s="210" t="str">
        <f>IF('Registro de dados e movimentos'!B35="","",'Registro de dados e movimentos'!B35)</f>
        <v>Repasses de contribuições Recebidas</v>
      </c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1"/>
      <c r="AQ26" s="12">
        <f>IF($AH$4="","",IF(HLOOKUP($AH$4,Tabela_Anual,31,FALSE)="","",HLOOKUP($AH$4,Tabela_Anual,31,FALSE)))</f>
      </c>
    </row>
    <row r="27" spans="1:43" ht="16.5" customHeight="1">
      <c r="A27" s="82" t="s">
        <v>61</v>
      </c>
      <c r="B27" s="214" t="str">
        <f>IF('Registro de dados e movimentos'!B19="","",'Registro de dados e movimentos'!B19)</f>
        <v>Total dos Recebimentos (Somar da linha 06 a linha 12)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5"/>
      <c r="V27" s="15">
        <f>IF(SUM(V20:V26)=0,"",SUM(V20:V26))</f>
      </c>
      <c r="W27" s="82" t="s">
        <v>69</v>
      </c>
      <c r="X27" s="225" t="str">
        <f>IF('Registro de dados e movimentos'!B36="","",'Registro de dados e movimentos'!B36)</f>
        <v>Total dos Pagamentos (Somar da linha 16 a linha 27)</v>
      </c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6"/>
      <c r="AQ27" s="19">
        <f>IF(SUM(AQ15:AQ26)=0,"",SUM(AQ15:AQ26))</f>
      </c>
    </row>
    <row r="28" spans="1:43" ht="16.5" customHeight="1">
      <c r="A28" s="83" t="s">
        <v>72</v>
      </c>
      <c r="B28" s="214" t="str">
        <f>IF('Registro de dados e movimentos'!B20="","",'Registro de dados e movimentos'!B20)</f>
        <v>Saldo no início do mês (Igual ao Saldo final do mês anterior)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5"/>
      <c r="V28" s="15">
        <f>IF($AH$4="","",IF(HLOOKUP($AH$4,Tabela_Anual,16,FALSE)="","",HLOOKUP($AH$4,Tabela_Anual,16,FALSE)))</f>
      </c>
      <c r="W28" s="82" t="s">
        <v>70</v>
      </c>
      <c r="X28" s="225" t="str">
        <f>IF('Registro de dados e movimentos'!B37="","",'Registro de dados e movimentos'!B37)</f>
        <v>Saldo no final do mês (linha 15 - linha 28)</v>
      </c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6"/>
      <c r="AQ28" s="19">
        <f>IF($AH$4="","",IF(HLOOKUP($AH$4,Tabela_Anual,33,FALSE)="","",HLOOKUP($AH$4,Tabela_Anual,33,FALSE)))</f>
      </c>
    </row>
    <row r="29" spans="1:43" ht="14.25" customHeight="1">
      <c r="A29" s="84" t="s">
        <v>73</v>
      </c>
      <c r="B29" s="242" t="str">
        <f>IF('Registro de dados e movimentos'!B21="","",'Registro de dados e movimentos'!B21)</f>
        <v>Total Recebimentos + Saldo início do mês (linha 13 + linha 14)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3"/>
      <c r="V29" s="16">
        <f>IF(SUM(V27:V28)=0,"",SUM(V27:V28))</f>
      </c>
      <c r="W29" s="84" t="s">
        <v>71</v>
      </c>
      <c r="X29" s="242" t="str">
        <f>IF('Registro de dados e movimentos'!B38="","",'Registro de dados e movimentos'!B38)</f>
        <v>Total dos Pagamentos + Saldo Final do mês (Somar linha 28 + linha 29)</v>
      </c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3"/>
      <c r="AQ29" s="20">
        <f>IF(SUM(AQ27:AQ28)=0,"",SUM(AQ27:AQ28))</f>
      </c>
    </row>
    <row r="30" spans="1:43" ht="4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6"/>
    </row>
    <row r="31" spans="1:43" ht="16.5" customHeight="1">
      <c r="A31" s="219" t="s">
        <v>9</v>
      </c>
      <c r="B31" s="220"/>
      <c r="C31" s="220"/>
      <c r="D31" s="220"/>
      <c r="E31" s="220"/>
      <c r="F31" s="221"/>
      <c r="G31" s="222" t="s">
        <v>12</v>
      </c>
      <c r="H31" s="223"/>
      <c r="I31" s="223"/>
      <c r="J31" s="223"/>
      <c r="K31" s="224"/>
      <c r="L31" s="219" t="s">
        <v>14</v>
      </c>
      <c r="M31" s="220"/>
      <c r="N31" s="220"/>
      <c r="O31" s="220"/>
      <c r="P31" s="220"/>
      <c r="Q31" s="221"/>
      <c r="R31" s="219" t="s">
        <v>139</v>
      </c>
      <c r="S31" s="220"/>
      <c r="T31" s="220"/>
      <c r="U31" s="220"/>
      <c r="V31" s="220"/>
      <c r="W31" s="220"/>
      <c r="X31" s="221"/>
      <c r="Y31" s="219" t="s">
        <v>140</v>
      </c>
      <c r="Z31" s="220"/>
      <c r="AA31" s="220"/>
      <c r="AB31" s="220"/>
      <c r="AC31" s="220"/>
      <c r="AD31" s="220"/>
      <c r="AE31" s="221"/>
      <c r="AF31" s="232">
        <f>IF('Registro de dados e movimentos'!G75="","",'Registro de dados e movimentos'!G75)</f>
      </c>
      <c r="AG31" s="233"/>
      <c r="AH31" s="233"/>
      <c r="AI31" s="233"/>
      <c r="AJ31" s="233"/>
      <c r="AK31" s="233"/>
      <c r="AL31" s="233"/>
      <c r="AM31" s="233"/>
      <c r="AN31" s="234"/>
      <c r="AO31" s="232">
        <f>IF('Registro de dados e movimentos'!G76="","",'Registro de dados e movimentos'!G76)</f>
      </c>
      <c r="AP31" s="233"/>
      <c r="AQ31" s="234"/>
    </row>
    <row r="32" spans="1:43" ht="15.75" customHeight="1">
      <c r="A32" s="216" t="s">
        <v>10</v>
      </c>
      <c r="B32" s="217"/>
      <c r="C32" s="217"/>
      <c r="D32" s="217"/>
      <c r="E32" s="217"/>
      <c r="F32" s="218"/>
      <c r="G32" s="216" t="s">
        <v>11</v>
      </c>
      <c r="H32" s="217"/>
      <c r="I32" s="217"/>
      <c r="J32" s="217"/>
      <c r="K32" s="218"/>
      <c r="L32" s="216" t="s">
        <v>13</v>
      </c>
      <c r="M32" s="217"/>
      <c r="N32" s="217"/>
      <c r="O32" s="217"/>
      <c r="P32" s="217"/>
      <c r="Q32" s="218"/>
      <c r="R32" s="216" t="s">
        <v>141</v>
      </c>
      <c r="S32" s="217"/>
      <c r="T32" s="217"/>
      <c r="U32" s="217"/>
      <c r="V32" s="217"/>
      <c r="W32" s="217"/>
      <c r="X32" s="218"/>
      <c r="Y32" s="216" t="s">
        <v>170</v>
      </c>
      <c r="Z32" s="217"/>
      <c r="AA32" s="217"/>
      <c r="AB32" s="217"/>
      <c r="AC32" s="217"/>
      <c r="AD32" s="217"/>
      <c r="AE32" s="218"/>
      <c r="AF32" s="235"/>
      <c r="AG32" s="236"/>
      <c r="AH32" s="236"/>
      <c r="AI32" s="236"/>
      <c r="AJ32" s="236"/>
      <c r="AK32" s="236"/>
      <c r="AL32" s="236"/>
      <c r="AM32" s="236"/>
      <c r="AN32" s="237"/>
      <c r="AO32" s="235"/>
      <c r="AP32" s="236"/>
      <c r="AQ32" s="237"/>
    </row>
    <row r="33" spans="1:43" ht="15.75" customHeight="1">
      <c r="A33" s="231">
        <f>IF($AH$4="","",IF(HLOOKUP($AH$4,Tabela2,16,FALSE)=0,"",HLOOKUP($AH$4,Tabela2,22,FALSE)))</f>
      </c>
      <c r="B33" s="231"/>
      <c r="C33" s="231"/>
      <c r="D33" s="231"/>
      <c r="E33" s="231"/>
      <c r="F33" s="231"/>
      <c r="G33" s="231">
        <f>IF($AH$4="","",HLOOKUP($AH$4,Tabela2,23,FALSE))</f>
      </c>
      <c r="H33" s="231"/>
      <c r="I33" s="231"/>
      <c r="J33" s="231"/>
      <c r="K33" s="231"/>
      <c r="L33" s="231">
        <f>IF($AH$4="","",HLOOKUP($AH$4,Tabela2,24,FALSE))</f>
      </c>
      <c r="M33" s="231"/>
      <c r="N33" s="231"/>
      <c r="O33" s="231"/>
      <c r="P33" s="231"/>
      <c r="Q33" s="231"/>
      <c r="R33" s="239">
        <f>IF($AH$4="","",HLOOKUP($AH$4,Tabela2,25,FALSE))</f>
      </c>
      <c r="S33" s="240"/>
      <c r="T33" s="240"/>
      <c r="U33" s="240"/>
      <c r="V33" s="240"/>
      <c r="W33" s="240"/>
      <c r="X33" s="241"/>
      <c r="Y33" s="231">
        <f>IF($AH$4="","",HLOOKUP($AH$4,Tabela2,26,FALSE))</f>
      </c>
      <c r="Z33" s="231"/>
      <c r="AA33" s="231"/>
      <c r="AB33" s="231"/>
      <c r="AC33" s="231"/>
      <c r="AD33" s="231"/>
      <c r="AE33" s="231"/>
      <c r="AF33" s="227">
        <f>IF($AH$4="","",IF(HLOOKUP($AH$4,'Registro de dados e movimentos'!$V$73:$AH$76,3,FALSE)=0,"",HLOOKUP($AH$4,'Registro de dados e movimentos'!$V$73:$AH$76,3,FALSE)))</f>
      </c>
      <c r="AG33" s="227"/>
      <c r="AH33" s="227"/>
      <c r="AI33" s="227"/>
      <c r="AJ33" s="227"/>
      <c r="AK33" s="227"/>
      <c r="AL33" s="227"/>
      <c r="AM33" s="227"/>
      <c r="AN33" s="227"/>
      <c r="AO33" s="228">
        <f>IF($AH$4="","",IF(HLOOKUP($AH$4,'Registro de dados e movimentos'!$V$73:$AH$76,4,FALSE)=0,"",HLOOKUP($AH$4,'Registro de dados e movimentos'!$V$73:$AH$76,4,FALSE)))</f>
      </c>
      <c r="AP33" s="229"/>
      <c r="AQ33" s="230"/>
    </row>
    <row r="34" spans="1:43" ht="16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91"/>
      <c r="AI34" s="245" t="s">
        <v>0</v>
      </c>
      <c r="AJ34" s="246"/>
      <c r="AK34" s="246"/>
      <c r="AL34" s="246"/>
      <c r="AM34" s="246"/>
      <c r="AN34" s="246"/>
      <c r="AO34" s="246"/>
      <c r="AP34" s="246"/>
      <c r="AQ34" s="247"/>
    </row>
    <row r="35" spans="1:43" ht="16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91"/>
      <c r="AI35" s="248" t="s">
        <v>171</v>
      </c>
      <c r="AJ35" s="249"/>
      <c r="AK35" s="249"/>
      <c r="AL35" s="249"/>
      <c r="AM35" s="249"/>
      <c r="AN35" s="249"/>
      <c r="AO35" s="249"/>
      <c r="AP35" s="249"/>
      <c r="AQ35" s="250"/>
    </row>
    <row r="36" spans="1:43" ht="12.7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3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37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91"/>
      <c r="AI36" s="248"/>
      <c r="AJ36" s="249"/>
      <c r="AK36" s="249"/>
      <c r="AL36" s="249"/>
      <c r="AM36" s="249"/>
      <c r="AN36" s="249"/>
      <c r="AO36" s="249"/>
      <c r="AP36" s="249"/>
      <c r="AQ36" s="250"/>
    </row>
    <row r="37" spans="1:43" ht="16.5" customHeight="1">
      <c r="A37" s="238" t="s">
        <v>142</v>
      </c>
      <c r="B37" s="238"/>
      <c r="C37" s="238"/>
      <c r="D37" s="238"/>
      <c r="E37" s="238"/>
      <c r="F37" s="238"/>
      <c r="G37" s="238"/>
      <c r="H37" s="238"/>
      <c r="I37" s="238"/>
      <c r="J37" s="238"/>
      <c r="K37" s="37"/>
      <c r="L37" s="238" t="s">
        <v>143</v>
      </c>
      <c r="M37" s="238"/>
      <c r="N37" s="238"/>
      <c r="O37" s="238"/>
      <c r="P37" s="238"/>
      <c r="Q37" s="238"/>
      <c r="R37" s="238"/>
      <c r="S37" s="238"/>
      <c r="T37" s="238"/>
      <c r="U37" s="238"/>
      <c r="V37" s="37"/>
      <c r="W37" s="238" t="s">
        <v>144</v>
      </c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91"/>
      <c r="AI37" s="251"/>
      <c r="AJ37" s="252"/>
      <c r="AK37" s="252"/>
      <c r="AL37" s="252"/>
      <c r="AM37" s="252"/>
      <c r="AN37" s="252"/>
      <c r="AO37" s="252"/>
      <c r="AP37" s="252"/>
      <c r="AQ37" s="253"/>
    </row>
  </sheetData>
  <sheetProtection password="D477" sheet="1" objects="1" scenarios="1" formatCells="0" formatColumns="0" formatRows="0"/>
  <mergeCells count="90">
    <mergeCell ref="A36:J36"/>
    <mergeCell ref="L36:U36"/>
    <mergeCell ref="W36:AG36"/>
    <mergeCell ref="R9:AC9"/>
    <mergeCell ref="J1:J9"/>
    <mergeCell ref="K1:AQ2"/>
    <mergeCell ref="K5:T6"/>
    <mergeCell ref="K3:R4"/>
    <mergeCell ref="S3:AE4"/>
    <mergeCell ref="AI4:AO4"/>
    <mergeCell ref="U6:AE6"/>
    <mergeCell ref="A1:I9"/>
    <mergeCell ref="AI34:AQ34"/>
    <mergeCell ref="AI35:AQ37"/>
    <mergeCell ref="B29:U29"/>
    <mergeCell ref="X15:AP15"/>
    <mergeCell ref="X16:AP16"/>
    <mergeCell ref="X18:AP18"/>
    <mergeCell ref="X19:AP19"/>
    <mergeCell ref="X23:AP23"/>
    <mergeCell ref="X24:AP24"/>
    <mergeCell ref="X26:AP26"/>
    <mergeCell ref="X29:AP29"/>
    <mergeCell ref="B16:U16"/>
    <mergeCell ref="B17:U17"/>
    <mergeCell ref="B18:U18"/>
    <mergeCell ref="B19:U19"/>
    <mergeCell ref="B25:U25"/>
    <mergeCell ref="B26:U26"/>
    <mergeCell ref="B27:U27"/>
    <mergeCell ref="B24:U24"/>
    <mergeCell ref="X27:AP27"/>
    <mergeCell ref="Y32:AE32"/>
    <mergeCell ref="A37:J37"/>
    <mergeCell ref="L37:U37"/>
    <mergeCell ref="W37:AG37"/>
    <mergeCell ref="A33:F33"/>
    <mergeCell ref="G33:K33"/>
    <mergeCell ref="L33:Q33"/>
    <mergeCell ref="R33:X33"/>
    <mergeCell ref="X28:AP28"/>
    <mergeCell ref="AF33:AN33"/>
    <mergeCell ref="AO33:AQ33"/>
    <mergeCell ref="Y33:AE33"/>
    <mergeCell ref="X25:AP25"/>
    <mergeCell ref="Y31:AE31"/>
    <mergeCell ref="AF31:AN32"/>
    <mergeCell ref="AO31:AQ32"/>
    <mergeCell ref="R31:X31"/>
    <mergeCell ref="R32:X32"/>
    <mergeCell ref="B28:U28"/>
    <mergeCell ref="A32:F32"/>
    <mergeCell ref="G32:K32"/>
    <mergeCell ref="L32:Q32"/>
    <mergeCell ref="A31:F31"/>
    <mergeCell ref="G31:K31"/>
    <mergeCell ref="L31:Q31"/>
    <mergeCell ref="X22:AP22"/>
    <mergeCell ref="B22:U22"/>
    <mergeCell ref="B23:U23"/>
    <mergeCell ref="X20:AP20"/>
    <mergeCell ref="X21:AP21"/>
    <mergeCell ref="B20:U20"/>
    <mergeCell ref="B21:U21"/>
    <mergeCell ref="X17:AP17"/>
    <mergeCell ref="W11:X11"/>
    <mergeCell ref="Y11:AB11"/>
    <mergeCell ref="AC11:AD11"/>
    <mergeCell ref="AE11:AJ11"/>
    <mergeCell ref="AK11:AL11"/>
    <mergeCell ref="B15:U15"/>
    <mergeCell ref="A11:F11"/>
    <mergeCell ref="G11:I11"/>
    <mergeCell ref="J11:M11"/>
    <mergeCell ref="A14:U14"/>
    <mergeCell ref="W14:AP14"/>
    <mergeCell ref="A13:AQ13"/>
    <mergeCell ref="AM11:AP11"/>
    <mergeCell ref="N11:O11"/>
    <mergeCell ref="P11:S11"/>
    <mergeCell ref="T11:U11"/>
    <mergeCell ref="AF4:AG4"/>
    <mergeCell ref="K8:Q8"/>
    <mergeCell ref="AF6:AJ6"/>
    <mergeCell ref="AK6:AM6"/>
    <mergeCell ref="AN6:AP6"/>
    <mergeCell ref="R8:AQ8"/>
    <mergeCell ref="K9:Q9"/>
    <mergeCell ref="AD9:AK9"/>
    <mergeCell ref="AL9:AQ9"/>
  </mergeCells>
  <conditionalFormatting sqref="V28:V29 AQ28:AQ29">
    <cfRule type="cellIs" priority="1" dxfId="1" operator="lessThan">
      <formula>0</formula>
    </cfRule>
  </conditionalFormatting>
  <printOptions/>
  <pageMargins left="0.4330708661417323" right="0.4330708661417323" top="0.5905511811023623" bottom="0.3937007874015748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X49"/>
  <sheetViews>
    <sheetView showGridLines="0" zoomScalePageLayoutView="0" workbookViewId="0" topLeftCell="A1">
      <selection activeCell="Z29" sqref="Z29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4.28125" style="0" customWidth="1"/>
    <col min="17" max="17" width="6.28125" style="0" customWidth="1"/>
    <col min="18" max="18" width="5.421875" style="0" customWidth="1"/>
    <col min="19" max="19" width="10.8515625" style="0" customWidth="1"/>
    <col min="20" max="20" width="0.42578125" style="0" hidden="1" customWidth="1"/>
    <col min="21" max="21" width="4.00390625" style="0" hidden="1" customWidth="1"/>
    <col min="22" max="22" width="6.00390625" style="0" customWidth="1"/>
    <col min="24" max="24" width="0.2890625" style="0" customWidth="1"/>
  </cols>
  <sheetData>
    <row r="1" spans="1:24" ht="12.75" customHeight="1">
      <c r="A1" s="287"/>
      <c r="B1" s="287"/>
      <c r="C1" s="287"/>
      <c r="D1" s="287"/>
      <c r="E1" s="287"/>
      <c r="F1" s="287"/>
      <c r="G1" s="287"/>
      <c r="H1" s="306"/>
      <c r="I1" s="277" t="s">
        <v>205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124"/>
    </row>
    <row r="2" spans="1:24" ht="12.75" customHeight="1">
      <c r="A2" s="287"/>
      <c r="B2" s="287"/>
      <c r="C2" s="287"/>
      <c r="D2" s="287"/>
      <c r="E2" s="287"/>
      <c r="F2" s="287"/>
      <c r="G2" s="287"/>
      <c r="H2" s="306"/>
      <c r="I2" s="279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125"/>
    </row>
    <row r="3" spans="1:24" ht="12.75" customHeight="1">
      <c r="A3" s="287"/>
      <c r="B3" s="287"/>
      <c r="C3" s="287"/>
      <c r="D3" s="287"/>
      <c r="E3" s="287"/>
      <c r="F3" s="287"/>
      <c r="G3" s="287"/>
      <c r="H3" s="306"/>
      <c r="I3" s="281" t="s">
        <v>145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2"/>
    </row>
    <row r="4" spans="1:24" ht="12.75" customHeight="1">
      <c r="A4" s="287"/>
      <c r="B4" s="287"/>
      <c r="C4" s="287"/>
      <c r="D4" s="287"/>
      <c r="E4" s="287"/>
      <c r="F4" s="287"/>
      <c r="G4" s="287"/>
      <c r="H4" s="306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2"/>
    </row>
    <row r="5" spans="1:24" ht="14.25" customHeight="1">
      <c r="A5" s="287"/>
      <c r="B5" s="287"/>
      <c r="C5" s="287"/>
      <c r="D5" s="287"/>
      <c r="E5" s="287"/>
      <c r="F5" s="287"/>
      <c r="G5" s="287"/>
      <c r="H5" s="306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</row>
    <row r="6" spans="1:24" ht="18.75" customHeight="1">
      <c r="A6" s="287"/>
      <c r="B6" s="287"/>
      <c r="C6" s="287"/>
      <c r="D6" s="287"/>
      <c r="E6" s="287"/>
      <c r="F6" s="287"/>
      <c r="G6" s="287"/>
      <c r="H6" s="306"/>
      <c r="I6" s="283" t="s">
        <v>146</v>
      </c>
      <c r="J6" s="284"/>
      <c r="K6" s="284"/>
      <c r="L6" s="284"/>
      <c r="M6" s="284"/>
      <c r="N6" s="284"/>
      <c r="O6" s="284">
        <f>IF('Impressão Frente automatico'!$AH$4="","",'Registro de dados e movimentos'!A2)</f>
      </c>
      <c r="P6" s="284"/>
      <c r="Q6" s="284"/>
      <c r="R6" s="284"/>
      <c r="S6" s="284"/>
      <c r="T6" s="284"/>
      <c r="U6" s="284"/>
      <c r="V6" s="284"/>
      <c r="W6" s="284"/>
      <c r="X6" s="89"/>
    </row>
    <row r="7" spans="1:24" ht="12.75">
      <c r="A7" s="287"/>
      <c r="B7" s="287"/>
      <c r="C7" s="287"/>
      <c r="D7" s="287"/>
      <c r="E7" s="287"/>
      <c r="F7" s="287"/>
      <c r="G7" s="287"/>
      <c r="H7" s="306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4"/>
    </row>
    <row r="8" spans="1:24" ht="12.75" customHeight="1">
      <c r="A8" s="287"/>
      <c r="B8" s="287"/>
      <c r="C8" s="287"/>
      <c r="D8" s="287"/>
      <c r="E8" s="287"/>
      <c r="F8" s="287"/>
      <c r="G8" s="287"/>
      <c r="H8" s="306"/>
      <c r="I8" s="288" t="s">
        <v>147</v>
      </c>
      <c r="J8" s="289"/>
      <c r="K8" s="289"/>
      <c r="L8" s="289"/>
      <c r="M8" s="289"/>
      <c r="N8" s="289"/>
      <c r="O8" s="128" t="s">
        <v>86</v>
      </c>
      <c r="P8" s="290">
        <f>IF('Impressão Frente automatico'!$AH$4="","",HLOOKUP('Impressão Frente automatico'!$AH$4,Tabela2,15,FALSE))</f>
      </c>
      <c r="Q8" s="290"/>
      <c r="R8" s="290"/>
      <c r="S8" s="290"/>
      <c r="T8" s="126"/>
      <c r="U8" s="126"/>
      <c r="V8" s="129" t="s">
        <v>15</v>
      </c>
      <c r="W8" s="127">
        <f>IF('Impressão Frente automatico'!$AH$4="","",IF(P8="JANEIRO",SUM('Registro de dados e movimentos'!Y2+1),'Registro de dados e movimentos'!Y2))</f>
      </c>
      <c r="X8" s="5"/>
    </row>
    <row r="9" spans="1:24" ht="14.2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1"/>
    </row>
    <row r="10" spans="1:24" ht="12.75">
      <c r="A10" s="285" t="s">
        <v>148</v>
      </c>
      <c r="B10" s="285"/>
      <c r="C10" s="285"/>
      <c r="D10" s="285"/>
      <c r="E10" s="286">
        <f>IF('Impressão Frente automatico'!AH4="","",'Registro de dados e movimentos'!Z2)</f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5" t="s">
        <v>149</v>
      </c>
      <c r="Q10" s="285"/>
      <c r="R10" s="286">
        <f>IF('Impressão Frente automatico'!AH4="","",'Registro de dados e movimentos'!AB2)</f>
      </c>
      <c r="S10" s="286"/>
      <c r="T10" s="286"/>
      <c r="U10" s="286"/>
      <c r="V10" s="286"/>
      <c r="W10" s="286"/>
      <c r="X10" s="3"/>
    </row>
    <row r="11" spans="1:24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 customHeight="1" thickBot="1">
      <c r="A12" s="347" t="s">
        <v>175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9"/>
    </row>
    <row r="13" spans="1:24" ht="16.5" thickBot="1">
      <c r="A13" s="350" t="s">
        <v>16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350" t="s">
        <v>17</v>
      </c>
      <c r="R13" s="351"/>
      <c r="S13" s="351"/>
      <c r="T13" s="351"/>
      <c r="U13" s="352"/>
      <c r="V13" s="350" t="s">
        <v>18</v>
      </c>
      <c r="W13" s="351"/>
      <c r="X13" s="352"/>
    </row>
    <row r="14" spans="1:24" ht="18" customHeight="1">
      <c r="A14" s="358" t="s">
        <v>150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60"/>
      <c r="Q14" s="353">
        <f>IF('Impressão Frente automatico'!$AH$4="","",HLOOKUP('Impressão Frente automatico'!$AH$4,Tabela_Anual,2,FALSE))</f>
      </c>
      <c r="R14" s="354"/>
      <c r="S14" s="354"/>
      <c r="T14" s="104"/>
      <c r="U14" s="104"/>
      <c r="V14" s="361">
        <f>IF('Impressão Frente automatico'!$AH$4="","",'Impressão Frente automatico'!AQ23)</f>
      </c>
      <c r="W14" s="362"/>
      <c r="X14" s="363"/>
    </row>
    <row r="15" spans="1:24" ht="18" customHeight="1">
      <c r="A15" s="364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6"/>
      <c r="Q15" s="317">
        <f aca="true" t="shared" si="0" ref="Q15:Q23">IF(A15="","",Q14)</f>
      </c>
      <c r="R15" s="318"/>
      <c r="S15" s="318"/>
      <c r="T15" s="318"/>
      <c r="U15" s="319"/>
      <c r="V15" s="320"/>
      <c r="W15" s="321"/>
      <c r="X15" s="322"/>
    </row>
    <row r="16" spans="1:24" ht="18" customHeight="1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7"/>
      <c r="Q16" s="341">
        <f t="shared" si="0"/>
      </c>
      <c r="R16" s="342"/>
      <c r="S16" s="342"/>
      <c r="T16" s="342"/>
      <c r="U16" s="343"/>
      <c r="V16" s="344"/>
      <c r="W16" s="345"/>
      <c r="X16" s="346"/>
    </row>
    <row r="17" spans="1:24" ht="18" customHeight="1">
      <c r="A17" s="314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6"/>
      <c r="Q17" s="317">
        <f t="shared" si="0"/>
      </c>
      <c r="R17" s="318"/>
      <c r="S17" s="318"/>
      <c r="T17" s="318"/>
      <c r="U17" s="319"/>
      <c r="V17" s="320"/>
      <c r="W17" s="321"/>
      <c r="X17" s="322"/>
    </row>
    <row r="18" spans="1:24" ht="18" customHeight="1">
      <c r="A18" s="338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40"/>
      <c r="Q18" s="341">
        <f t="shared" si="0"/>
      </c>
      <c r="R18" s="342"/>
      <c r="S18" s="342"/>
      <c r="T18" s="342"/>
      <c r="U18" s="343"/>
      <c r="V18" s="344"/>
      <c r="W18" s="345"/>
      <c r="X18" s="346"/>
    </row>
    <row r="19" spans="1:24" ht="18" customHeight="1">
      <c r="A19" s="314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6"/>
      <c r="Q19" s="317">
        <f>IF(A19="","",Q18)</f>
      </c>
      <c r="R19" s="318"/>
      <c r="S19" s="318"/>
      <c r="T19" s="318"/>
      <c r="U19" s="319"/>
      <c r="V19" s="320"/>
      <c r="W19" s="321"/>
      <c r="X19" s="322"/>
    </row>
    <row r="20" spans="1:24" ht="18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6"/>
      <c r="Q20" s="317">
        <f>IF(A20="","",Q19)</f>
      </c>
      <c r="R20" s="318"/>
      <c r="S20" s="318"/>
      <c r="T20" s="105"/>
      <c r="U20" s="106"/>
      <c r="V20" s="320"/>
      <c r="W20" s="321"/>
      <c r="X20" s="107"/>
    </row>
    <row r="21" spans="1:24" ht="18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6"/>
      <c r="Q21" s="317">
        <f>IF(A21="","",Q20)</f>
      </c>
      <c r="R21" s="318"/>
      <c r="S21" s="318"/>
      <c r="T21" s="105"/>
      <c r="U21" s="106"/>
      <c r="V21" s="320"/>
      <c r="W21" s="321"/>
      <c r="X21" s="107"/>
    </row>
    <row r="22" spans="1:24" ht="18" customHeight="1">
      <c r="A22" s="314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6"/>
      <c r="Q22" s="317">
        <f>IF(A22="","",Q19)</f>
      </c>
      <c r="R22" s="318"/>
      <c r="S22" s="318"/>
      <c r="T22" s="318"/>
      <c r="U22" s="319"/>
      <c r="V22" s="320"/>
      <c r="W22" s="321"/>
      <c r="X22" s="322"/>
    </row>
    <row r="23" spans="1:24" ht="18" customHeight="1" thickBot="1">
      <c r="A23" s="329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1"/>
      <c r="Q23" s="332">
        <f t="shared" si="0"/>
      </c>
      <c r="R23" s="333"/>
      <c r="S23" s="333"/>
      <c r="T23" s="333"/>
      <c r="U23" s="334"/>
      <c r="V23" s="335"/>
      <c r="W23" s="336"/>
      <c r="X23" s="337"/>
    </row>
    <row r="24" spans="1:24" ht="18" customHeight="1" thickBot="1">
      <c r="A24" s="307" t="s">
        <v>151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10"/>
      <c r="R24" s="308"/>
      <c r="S24" s="308"/>
      <c r="T24" s="308"/>
      <c r="U24" s="309"/>
      <c r="V24" s="311">
        <f>IF(SUM(V14:X23)=0,"",SUM(V14:X23))</f>
      </c>
      <c r="W24" s="312"/>
      <c r="X24" s="313"/>
    </row>
    <row r="25" spans="1:24" ht="18" customHeight="1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5"/>
      <c r="X25" s="92"/>
    </row>
    <row r="26" spans="1:24" ht="18" customHeight="1">
      <c r="A26" s="326" t="s">
        <v>19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8"/>
      <c r="X26" s="92"/>
    </row>
    <row r="27" spans="1:24" ht="18" customHeight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6"/>
      <c r="X27" s="92"/>
    </row>
    <row r="28" spans="1:24" ht="18" customHeigh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6"/>
      <c r="X28" s="92"/>
    </row>
    <row r="29" spans="1:24" ht="18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6"/>
      <c r="X29" s="92"/>
    </row>
    <row r="30" spans="1:24" ht="18" customHeight="1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6"/>
      <c r="X30" s="92"/>
    </row>
    <row r="31" spans="1:24" ht="18" customHeight="1">
      <c r="A31" s="274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6"/>
      <c r="X31" s="93"/>
    </row>
    <row r="32" spans="1:24" ht="18" customHeigh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6"/>
      <c r="X32" s="94"/>
    </row>
    <row r="33" spans="1:24" ht="18" customHeight="1">
      <c r="A33" s="299" t="s">
        <v>152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1"/>
      <c r="X33" s="95"/>
    </row>
    <row r="34" spans="1:24" ht="12.75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4"/>
      <c r="X34" s="96"/>
    </row>
    <row r="35" spans="1:24" ht="12.75">
      <c r="A35" s="271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  <c r="X35" s="97"/>
    </row>
    <row r="36" spans="1:24" ht="12.75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3"/>
      <c r="X36" s="96"/>
    </row>
    <row r="37" spans="1:24" ht="12.75">
      <c r="A37" s="271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3"/>
      <c r="X37" s="92"/>
    </row>
    <row r="38" spans="1:24" ht="12.75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3"/>
      <c r="X38" s="92"/>
    </row>
    <row r="39" spans="1:24" ht="12.75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3"/>
      <c r="X39" s="92"/>
    </row>
    <row r="40" spans="1:24" ht="12.75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3"/>
      <c r="X40" s="98"/>
    </row>
    <row r="41" spans="1:24" ht="12.75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3"/>
      <c r="X41" s="98"/>
    </row>
    <row r="42" spans="1:24" ht="12.75">
      <c r="A42" s="271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3"/>
      <c r="X42" s="98"/>
    </row>
    <row r="43" spans="1:24" ht="12.75">
      <c r="A43" s="271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3"/>
      <c r="X43" s="98"/>
    </row>
    <row r="44" spans="1:24" ht="12.75">
      <c r="A44" s="271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3"/>
      <c r="X44" s="98"/>
    </row>
    <row r="45" spans="1:24" ht="17.25" customHeight="1">
      <c r="A45" s="294" t="s">
        <v>153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6"/>
      <c r="X45" s="98"/>
    </row>
    <row r="46" spans="1:23" ht="11.25" customHeight="1">
      <c r="A46" s="297" t="s">
        <v>20</v>
      </c>
      <c r="B46" s="291"/>
      <c r="C46" s="298" t="s">
        <v>203</v>
      </c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1" t="s">
        <v>21</v>
      </c>
      <c r="Q46" s="291"/>
      <c r="R46" s="292" t="s">
        <v>204</v>
      </c>
      <c r="S46" s="292"/>
      <c r="T46" s="292"/>
      <c r="U46" s="292"/>
      <c r="V46" s="292"/>
      <c r="W46" s="293"/>
    </row>
    <row r="47" spans="1:23" ht="18.75" customHeight="1">
      <c r="A47" s="297"/>
      <c r="B47" s="291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1"/>
      <c r="Q47" s="291"/>
      <c r="R47" s="292"/>
      <c r="S47" s="292"/>
      <c r="T47" s="292"/>
      <c r="U47" s="292"/>
      <c r="V47" s="292"/>
      <c r="W47" s="293"/>
    </row>
    <row r="48" spans="1:23" ht="8.25" customHeight="1">
      <c r="A48" s="137"/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0"/>
      <c r="Q48" s="130"/>
      <c r="R48" s="132"/>
      <c r="S48" s="132"/>
      <c r="T48" s="132"/>
      <c r="U48" s="132"/>
      <c r="V48" s="132"/>
      <c r="W48" s="133"/>
    </row>
    <row r="49" spans="1:23" ht="7.5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6"/>
    </row>
  </sheetData>
  <sheetProtection password="D477" sheet="1" objects="1" scenarios="1" formatCells="0" formatColumns="0" formatRows="0"/>
  <mergeCells count="76">
    <mergeCell ref="A15:P15"/>
    <mergeCell ref="Q15:U15"/>
    <mergeCell ref="V15:X15"/>
    <mergeCell ref="A17:P17"/>
    <mergeCell ref="Q17:U17"/>
    <mergeCell ref="V17:X17"/>
    <mergeCell ref="A12:X12"/>
    <mergeCell ref="A13:P13"/>
    <mergeCell ref="Q13:U13"/>
    <mergeCell ref="V13:X13"/>
    <mergeCell ref="Q14:S14"/>
    <mergeCell ref="A16:P16"/>
    <mergeCell ref="Q16:U16"/>
    <mergeCell ref="V16:X16"/>
    <mergeCell ref="A14:P14"/>
    <mergeCell ref="V14:X14"/>
    <mergeCell ref="Q20:S20"/>
    <mergeCell ref="A18:P18"/>
    <mergeCell ref="Q18:U18"/>
    <mergeCell ref="V18:X18"/>
    <mergeCell ref="A19:P19"/>
    <mergeCell ref="Q19:U19"/>
    <mergeCell ref="V19:X19"/>
    <mergeCell ref="Q21:S21"/>
    <mergeCell ref="V20:W20"/>
    <mergeCell ref="V21:W21"/>
    <mergeCell ref="A25:W25"/>
    <mergeCell ref="A26:W26"/>
    <mergeCell ref="A20:P20"/>
    <mergeCell ref="A23:P23"/>
    <mergeCell ref="Q23:U23"/>
    <mergeCell ref="V23:X23"/>
    <mergeCell ref="A21:P21"/>
    <mergeCell ref="A9:W9"/>
    <mergeCell ref="A1:G8"/>
    <mergeCell ref="H1:H8"/>
    <mergeCell ref="R10:W10"/>
    <mergeCell ref="A24:P24"/>
    <mergeCell ref="Q24:U24"/>
    <mergeCell ref="V24:X24"/>
    <mergeCell ref="A22:P22"/>
    <mergeCell ref="Q22:U22"/>
    <mergeCell ref="V22:X22"/>
    <mergeCell ref="P46:Q47"/>
    <mergeCell ref="R46:W47"/>
    <mergeCell ref="A45:W45"/>
    <mergeCell ref="A46:B47"/>
    <mergeCell ref="C46:O47"/>
    <mergeCell ref="A33:W33"/>
    <mergeCell ref="A34:W34"/>
    <mergeCell ref="A35:W35"/>
    <mergeCell ref="A36:W36"/>
    <mergeCell ref="A37:W37"/>
    <mergeCell ref="I1:W2"/>
    <mergeCell ref="I3:X5"/>
    <mergeCell ref="I6:N6"/>
    <mergeCell ref="A10:D10"/>
    <mergeCell ref="P10:Q10"/>
    <mergeCell ref="E10:O10"/>
    <mergeCell ref="O6:W6"/>
    <mergeCell ref="I7:W7"/>
    <mergeCell ref="I8:N8"/>
    <mergeCell ref="P8:S8"/>
    <mergeCell ref="A27:W27"/>
    <mergeCell ref="A28:W28"/>
    <mergeCell ref="A29:W29"/>
    <mergeCell ref="A30:W30"/>
    <mergeCell ref="A31:W31"/>
    <mergeCell ref="A32:W32"/>
    <mergeCell ref="A44:W44"/>
    <mergeCell ref="A38:W38"/>
    <mergeCell ref="A39:W39"/>
    <mergeCell ref="A40:W40"/>
    <mergeCell ref="A41:W41"/>
    <mergeCell ref="A42:W42"/>
    <mergeCell ref="A43:W4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W54"/>
  <sheetViews>
    <sheetView zoomScalePageLayoutView="0" workbookViewId="0" topLeftCell="A1">
      <selection activeCell="J1" sqref="J1:W2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 customHeight="1">
      <c r="A1" s="287"/>
      <c r="B1" s="287"/>
      <c r="C1" s="287"/>
      <c r="D1" s="287"/>
      <c r="E1" s="287"/>
      <c r="F1" s="287"/>
      <c r="G1" s="287"/>
      <c r="H1" s="287"/>
      <c r="I1" s="306"/>
      <c r="J1" s="277" t="s">
        <v>87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369"/>
    </row>
    <row r="2" spans="1:23" ht="12.75" customHeight="1">
      <c r="A2" s="287"/>
      <c r="B2" s="287"/>
      <c r="C2" s="287"/>
      <c r="D2" s="287"/>
      <c r="E2" s="287"/>
      <c r="F2" s="287"/>
      <c r="G2" s="287"/>
      <c r="H2" s="287"/>
      <c r="I2" s="306"/>
      <c r="J2" s="279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370"/>
    </row>
    <row r="3" spans="1:23" ht="15" customHeight="1">
      <c r="A3" s="287"/>
      <c r="B3" s="287"/>
      <c r="C3" s="287"/>
      <c r="D3" s="287"/>
      <c r="E3" s="287"/>
      <c r="F3" s="287"/>
      <c r="G3" s="287"/>
      <c r="H3" s="287"/>
      <c r="I3" s="306"/>
      <c r="J3" s="371" t="s">
        <v>207</v>
      </c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3"/>
    </row>
    <row r="4" spans="1:23" ht="21">
      <c r="A4" s="287"/>
      <c r="B4" s="287"/>
      <c r="C4" s="287"/>
      <c r="D4" s="287"/>
      <c r="E4" s="287"/>
      <c r="F4" s="287"/>
      <c r="G4" s="287"/>
      <c r="H4" s="287"/>
      <c r="I4" s="306"/>
      <c r="J4" s="284" t="s">
        <v>146</v>
      </c>
      <c r="K4" s="284"/>
      <c r="L4" s="284"/>
      <c r="M4" s="284"/>
      <c r="N4" s="284"/>
      <c r="O4" s="374"/>
      <c r="P4" s="374"/>
      <c r="Q4" s="374"/>
      <c r="R4" s="374"/>
      <c r="S4" s="374"/>
      <c r="T4" s="374"/>
      <c r="U4" s="374"/>
      <c r="V4" s="374"/>
      <c r="W4" s="374"/>
    </row>
    <row r="5" spans="1:23" ht="9.75" customHeight="1">
      <c r="A5" s="287"/>
      <c r="B5" s="287"/>
      <c r="C5" s="287"/>
      <c r="D5" s="287"/>
      <c r="E5" s="287"/>
      <c r="F5" s="287"/>
      <c r="G5" s="287"/>
      <c r="H5" s="287"/>
      <c r="I5" s="306"/>
      <c r="J5" s="375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306"/>
    </row>
    <row r="6" spans="1:23" ht="21.75" customHeight="1">
      <c r="A6" s="287"/>
      <c r="B6" s="287"/>
      <c r="C6" s="287"/>
      <c r="D6" s="287"/>
      <c r="E6" s="287"/>
      <c r="F6" s="287"/>
      <c r="G6" s="287"/>
      <c r="H6" s="287"/>
      <c r="I6" s="306"/>
      <c r="J6" s="452" t="s">
        <v>206</v>
      </c>
      <c r="K6" s="453"/>
      <c r="L6" s="453"/>
      <c r="M6" s="453"/>
      <c r="N6" s="454"/>
      <c r="O6" s="449"/>
      <c r="P6" s="450"/>
      <c r="Q6" s="451"/>
      <c r="R6" s="142" t="s">
        <v>15</v>
      </c>
      <c r="S6" s="138"/>
      <c r="T6" s="139"/>
      <c r="U6" s="139"/>
      <c r="V6" s="286"/>
      <c r="W6" s="286"/>
    </row>
    <row r="7" spans="1:23" ht="12.75">
      <c r="A7" s="287"/>
      <c r="B7" s="287"/>
      <c r="C7" s="287"/>
      <c r="D7" s="287"/>
      <c r="E7" s="287"/>
      <c r="F7" s="287"/>
      <c r="G7" s="287"/>
      <c r="H7" s="287"/>
      <c r="I7" s="306"/>
      <c r="J7" s="446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8"/>
    </row>
    <row r="8" spans="1:23" ht="12.75" customHeight="1">
      <c r="A8" s="287"/>
      <c r="B8" s="287"/>
      <c r="C8" s="287"/>
      <c r="D8" s="287"/>
      <c r="E8" s="287"/>
      <c r="F8" s="287"/>
      <c r="G8" s="287"/>
      <c r="H8" s="287"/>
      <c r="I8" s="306"/>
      <c r="J8" s="455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7"/>
    </row>
    <row r="9" spans="1:23" ht="12.75">
      <c r="A9" s="392" t="s">
        <v>88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401"/>
      <c r="M9" s="392" t="s">
        <v>89</v>
      </c>
      <c r="N9" s="394"/>
      <c r="O9" s="394"/>
      <c r="P9" s="394"/>
      <c r="Q9" s="395"/>
      <c r="R9" s="458" t="s">
        <v>90</v>
      </c>
      <c r="S9" s="394"/>
      <c r="T9" s="394"/>
      <c r="U9" s="394"/>
      <c r="V9" s="394"/>
      <c r="W9" s="395"/>
    </row>
    <row r="10" spans="1:23" ht="7.5" customHeight="1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</row>
    <row r="11" spans="1:23" ht="18.75" customHeight="1">
      <c r="A11" s="367" t="s">
        <v>92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 t="s">
        <v>93</v>
      </c>
      <c r="Q11" s="286"/>
      <c r="R11" s="368" t="s">
        <v>94</v>
      </c>
      <c r="S11" s="286"/>
      <c r="T11" s="286"/>
      <c r="U11" s="286"/>
      <c r="V11" s="286"/>
      <c r="W11" s="286"/>
    </row>
    <row r="12" spans="1:23" ht="18" customHeight="1">
      <c r="A12" s="392" t="s">
        <v>91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401"/>
    </row>
    <row r="13" spans="1:23" ht="7.5" customHeight="1">
      <c r="A13" s="434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</row>
    <row r="14" spans="1:23" ht="19.5" customHeight="1">
      <c r="A14" s="392" t="s">
        <v>95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401"/>
    </row>
    <row r="15" spans="1:23" ht="7.5" customHeight="1" thickBot="1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</row>
    <row r="16" spans="1:23" ht="22.5" customHeight="1" thickBot="1">
      <c r="A16" s="376" t="s">
        <v>96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8"/>
    </row>
    <row r="17" spans="1:23" ht="13.5" thickBot="1">
      <c r="A17" s="379" t="s">
        <v>97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1"/>
      <c r="Q17" s="380" t="s">
        <v>98</v>
      </c>
      <c r="R17" s="380"/>
      <c r="S17" s="380"/>
      <c r="T17" s="380"/>
      <c r="U17" s="381"/>
      <c r="V17" s="379" t="s">
        <v>99</v>
      </c>
      <c r="W17" s="381"/>
    </row>
    <row r="18" spans="1:23" ht="14.25">
      <c r="A18" s="382" t="s">
        <v>100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4"/>
      <c r="Q18" s="385"/>
      <c r="R18" s="386"/>
      <c r="S18" s="386"/>
      <c r="T18" s="386"/>
      <c r="U18" s="387"/>
      <c r="V18" s="385"/>
      <c r="W18" s="388"/>
    </row>
    <row r="19" spans="1:23" ht="12.75">
      <c r="A19" s="389" t="s">
        <v>101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1"/>
      <c r="Q19" s="392"/>
      <c r="R19" s="393"/>
      <c r="S19" s="393"/>
      <c r="T19" s="394"/>
      <c r="U19" s="395"/>
      <c r="V19" s="392"/>
      <c r="W19" s="396"/>
    </row>
    <row r="20" spans="1:23" ht="14.25">
      <c r="A20" s="397" t="s">
        <v>102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9"/>
      <c r="Q20" s="385"/>
      <c r="R20" s="386"/>
      <c r="S20" s="386"/>
      <c r="T20" s="386"/>
      <c r="U20" s="387"/>
      <c r="V20" s="385"/>
      <c r="W20" s="388"/>
    </row>
    <row r="21" spans="1:23" ht="12.75">
      <c r="A21" s="400" t="s">
        <v>103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401"/>
      <c r="Q21" s="392"/>
      <c r="R21" s="393"/>
      <c r="S21" s="393"/>
      <c r="T21" s="394"/>
      <c r="U21" s="395"/>
      <c r="V21" s="392"/>
      <c r="W21" s="396"/>
    </row>
    <row r="22" spans="1:23" ht="14.25">
      <c r="A22" s="402" t="s">
        <v>104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4"/>
      <c r="Q22" s="385"/>
      <c r="R22" s="386"/>
      <c r="S22" s="386"/>
      <c r="T22" s="386"/>
      <c r="U22" s="387"/>
      <c r="V22" s="385"/>
      <c r="W22" s="388"/>
    </row>
    <row r="23" spans="1:23" ht="14.25">
      <c r="A23" s="402" t="s">
        <v>105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4"/>
      <c r="Q23" s="385"/>
      <c r="R23" s="386"/>
      <c r="S23" s="386"/>
      <c r="T23" s="386"/>
      <c r="U23" s="387"/>
      <c r="V23" s="385"/>
      <c r="W23" s="388"/>
    </row>
    <row r="24" spans="1:23" ht="12.75">
      <c r="A24" s="405" t="s">
        <v>106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4"/>
      <c r="Q24" s="392"/>
      <c r="R24" s="393"/>
      <c r="S24" s="393"/>
      <c r="T24" s="394"/>
      <c r="U24" s="395"/>
      <c r="V24" s="392"/>
      <c r="W24" s="396"/>
    </row>
    <row r="25" spans="1:23" ht="12.75">
      <c r="A25" s="88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54"/>
      <c r="R25" s="53"/>
      <c r="S25" s="53"/>
      <c r="T25" s="55"/>
      <c r="U25" s="56"/>
      <c r="V25" s="54"/>
      <c r="W25" s="57"/>
    </row>
    <row r="26" spans="1:23" ht="14.25">
      <c r="A26" s="389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1"/>
      <c r="Q26" s="385"/>
      <c r="R26" s="386"/>
      <c r="S26" s="386"/>
      <c r="T26" s="386"/>
      <c r="U26" s="387"/>
      <c r="V26" s="385"/>
      <c r="W26" s="388"/>
    </row>
    <row r="27" spans="1:23" ht="14.25">
      <c r="A27" s="402" t="s">
        <v>107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4"/>
      <c r="Q27" s="385"/>
      <c r="R27" s="386"/>
      <c r="S27" s="386"/>
      <c r="T27" s="386"/>
      <c r="U27" s="387"/>
      <c r="V27" s="385"/>
      <c r="W27" s="388"/>
    </row>
    <row r="28" spans="1:23" ht="12.75">
      <c r="A28" s="406" t="s">
        <v>108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8"/>
      <c r="Q28" s="409"/>
      <c r="R28" s="410"/>
      <c r="S28" s="410"/>
      <c r="T28" s="411"/>
      <c r="U28" s="412"/>
      <c r="V28" s="409"/>
      <c r="W28" s="413"/>
    </row>
    <row r="29" spans="1:23" ht="14.25">
      <c r="A29" s="414" t="s">
        <v>109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4"/>
      <c r="Q29" s="392"/>
      <c r="R29" s="393"/>
      <c r="S29" s="393"/>
      <c r="T29" s="394"/>
      <c r="U29" s="395"/>
      <c r="V29" s="392"/>
      <c r="W29" s="396"/>
    </row>
    <row r="30" spans="1:23" ht="14.25">
      <c r="A30" s="402" t="s">
        <v>110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4"/>
      <c r="Q30" s="385"/>
      <c r="R30" s="386"/>
      <c r="S30" s="386"/>
      <c r="T30" s="386"/>
      <c r="U30" s="387"/>
      <c r="V30" s="385"/>
      <c r="W30" s="388"/>
    </row>
    <row r="31" spans="1:23" ht="12.75">
      <c r="A31" s="415" t="s">
        <v>111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6"/>
      <c r="Q31" s="392"/>
      <c r="R31" s="393"/>
      <c r="S31" s="393"/>
      <c r="T31" s="394"/>
      <c r="U31" s="395"/>
      <c r="V31" s="392"/>
      <c r="W31" s="396"/>
    </row>
    <row r="32" spans="1:23" ht="14.25">
      <c r="A32" s="88" t="s">
        <v>112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385"/>
      <c r="R32" s="386"/>
      <c r="S32" s="386"/>
      <c r="T32" s="386"/>
      <c r="U32" s="387"/>
      <c r="V32" s="385"/>
      <c r="W32" s="388"/>
    </row>
    <row r="33" spans="1:23" ht="14.25">
      <c r="A33" s="389" t="s">
        <v>113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1"/>
      <c r="Q33" s="385"/>
      <c r="R33" s="386"/>
      <c r="S33" s="386"/>
      <c r="T33" s="386"/>
      <c r="U33" s="387"/>
      <c r="V33" s="385"/>
      <c r="W33" s="388"/>
    </row>
    <row r="34" spans="1:23" ht="14.25">
      <c r="A34" s="402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8"/>
      <c r="Q34" s="385"/>
      <c r="R34" s="419"/>
      <c r="S34" s="419"/>
      <c r="T34" s="51"/>
      <c r="U34" s="52"/>
      <c r="V34" s="385"/>
      <c r="W34" s="420"/>
    </row>
    <row r="35" spans="1:23" ht="12.75">
      <c r="A35" s="400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401"/>
      <c r="Q35" s="392"/>
      <c r="R35" s="393"/>
      <c r="S35" s="393"/>
      <c r="T35" s="394"/>
      <c r="U35" s="395"/>
      <c r="V35" s="392"/>
      <c r="W35" s="396"/>
    </row>
    <row r="36" spans="1:23" ht="15" thickBot="1">
      <c r="A36" s="421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3"/>
      <c r="Q36" s="424"/>
      <c r="R36" s="422"/>
      <c r="S36" s="422"/>
      <c r="T36" s="422"/>
      <c r="U36" s="423"/>
      <c r="V36" s="424"/>
      <c r="W36" s="425"/>
    </row>
    <row r="37" spans="1:23" ht="14.25">
      <c r="A37" s="42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7"/>
      <c r="Q37" s="385"/>
      <c r="R37" s="386"/>
      <c r="S37" s="386"/>
      <c r="T37" s="386"/>
      <c r="U37" s="387"/>
      <c r="V37" s="385"/>
      <c r="W37" s="388"/>
    </row>
    <row r="38" spans="1:23" ht="12.75">
      <c r="A38" s="427" t="s">
        <v>114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9"/>
      <c r="Q38" s="392"/>
      <c r="R38" s="393"/>
      <c r="S38" s="393"/>
      <c r="T38" s="394"/>
      <c r="U38" s="395"/>
      <c r="V38" s="392"/>
      <c r="W38" s="396"/>
    </row>
    <row r="39" spans="1:23" ht="14.25">
      <c r="A39" s="430" t="s">
        <v>115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2"/>
      <c r="Q39" s="385"/>
      <c r="R39" s="386"/>
      <c r="S39" s="386"/>
      <c r="T39" s="386"/>
      <c r="U39" s="387"/>
      <c r="V39" s="385"/>
      <c r="W39" s="388"/>
    </row>
    <row r="40" spans="1:23" ht="14.25">
      <c r="A40" s="402" t="s">
        <v>116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4"/>
      <c r="Q40" s="385"/>
      <c r="R40" s="386"/>
      <c r="S40" s="386"/>
      <c r="T40" s="386"/>
      <c r="U40" s="387"/>
      <c r="V40" s="385"/>
      <c r="W40" s="388"/>
    </row>
    <row r="41" spans="1:23" ht="12.75">
      <c r="A41" s="415" t="s">
        <v>117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6"/>
      <c r="Q41" s="409"/>
      <c r="R41" s="410"/>
      <c r="S41" s="410"/>
      <c r="T41" s="411"/>
      <c r="U41" s="412"/>
      <c r="V41" s="409"/>
      <c r="W41" s="413"/>
    </row>
    <row r="42" spans="1:23" ht="12.75">
      <c r="A42" s="389" t="s">
        <v>118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1"/>
      <c r="Q42" s="392"/>
      <c r="R42" s="393"/>
      <c r="S42" s="393"/>
      <c r="T42" s="394"/>
      <c r="U42" s="395"/>
      <c r="V42" s="392"/>
      <c r="W42" s="396"/>
    </row>
    <row r="43" spans="1:23" ht="12.75">
      <c r="A43" s="400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401"/>
      <c r="Q43" s="392"/>
      <c r="R43" s="393"/>
      <c r="S43" s="393"/>
      <c r="T43" s="394"/>
      <c r="U43" s="395"/>
      <c r="V43" s="392"/>
      <c r="W43" s="396"/>
    </row>
    <row r="44" spans="1:23" ht="14.25">
      <c r="A44" s="42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7"/>
      <c r="Q44" s="385"/>
      <c r="R44" s="386"/>
      <c r="S44" s="386"/>
      <c r="T44" s="386"/>
      <c r="U44" s="387"/>
      <c r="V44" s="385"/>
      <c r="W44" s="388"/>
    </row>
    <row r="45" spans="1:23" ht="12.75">
      <c r="A45" s="427" t="s">
        <v>119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401"/>
      <c r="Q45" s="392"/>
      <c r="R45" s="393"/>
      <c r="S45" s="393"/>
      <c r="T45" s="394"/>
      <c r="U45" s="395"/>
      <c r="V45" s="392"/>
      <c r="W45" s="396"/>
    </row>
    <row r="46" spans="1:23" ht="14.25">
      <c r="A46" s="402" t="s">
        <v>120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4"/>
      <c r="Q46" s="385"/>
      <c r="R46" s="386"/>
      <c r="S46" s="386"/>
      <c r="T46" s="386"/>
      <c r="U46" s="387"/>
      <c r="V46" s="385"/>
      <c r="W46" s="388"/>
    </row>
    <row r="47" spans="1:23" ht="14.25">
      <c r="A47" s="402" t="s">
        <v>121</v>
      </c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4"/>
      <c r="Q47" s="385"/>
      <c r="R47" s="386"/>
      <c r="S47" s="386"/>
      <c r="T47" s="386"/>
      <c r="U47" s="387"/>
      <c r="V47" s="385"/>
      <c r="W47" s="388"/>
    </row>
    <row r="48" spans="1:23" ht="14.25">
      <c r="A48" s="402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8"/>
      <c r="Q48" s="385"/>
      <c r="R48" s="419"/>
      <c r="S48" s="419"/>
      <c r="T48" s="51"/>
      <c r="U48" s="52"/>
      <c r="V48" s="385"/>
      <c r="W48" s="420"/>
    </row>
    <row r="49" spans="1:23" ht="12.75">
      <c r="A49" s="400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401"/>
      <c r="Q49" s="392"/>
      <c r="R49" s="393"/>
      <c r="S49" s="393"/>
      <c r="T49" s="394"/>
      <c r="U49" s="395"/>
      <c r="V49" s="392"/>
      <c r="W49" s="396"/>
    </row>
    <row r="50" spans="1:23" ht="15" thickBot="1">
      <c r="A50" s="421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3"/>
      <c r="Q50" s="424"/>
      <c r="R50" s="422"/>
      <c r="S50" s="422"/>
      <c r="T50" s="422"/>
      <c r="U50" s="423"/>
      <c r="V50" s="424"/>
      <c r="W50" s="425"/>
    </row>
    <row r="51" spans="1:23" ht="12.75">
      <c r="A51" s="442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4"/>
    </row>
    <row r="52" spans="1:23" ht="12.75">
      <c r="A52" s="436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8"/>
    </row>
    <row r="53" spans="1:23" ht="12.75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8"/>
    </row>
    <row r="54" spans="1:23" ht="13.5" thickBot="1">
      <c r="A54" s="439"/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1"/>
    </row>
  </sheetData>
  <sheetProtection/>
  <mergeCells count="126">
    <mergeCell ref="A15:W15"/>
    <mergeCell ref="J7:W7"/>
    <mergeCell ref="O6:Q6"/>
    <mergeCell ref="J6:N6"/>
    <mergeCell ref="A9:L9"/>
    <mergeCell ref="J8:W8"/>
    <mergeCell ref="A14:W14"/>
    <mergeCell ref="M9:Q9"/>
    <mergeCell ref="R9:W9"/>
    <mergeCell ref="V6:W6"/>
    <mergeCell ref="A51:W51"/>
    <mergeCell ref="A52:W52"/>
    <mergeCell ref="A47:P47"/>
    <mergeCell ref="Q47:U47"/>
    <mergeCell ref="V47:W47"/>
    <mergeCell ref="A48:P48"/>
    <mergeCell ref="V50:W50"/>
    <mergeCell ref="Q48:S48"/>
    <mergeCell ref="V48:W48"/>
    <mergeCell ref="A12:W12"/>
    <mergeCell ref="A10:W10"/>
    <mergeCell ref="A13:W13"/>
    <mergeCell ref="A53:W53"/>
    <mergeCell ref="A54:W54"/>
    <mergeCell ref="A49:P49"/>
    <mergeCell ref="Q49:U49"/>
    <mergeCell ref="V49:W49"/>
    <mergeCell ref="A50:P50"/>
    <mergeCell ref="Q50:U50"/>
    <mergeCell ref="A45:P45"/>
    <mergeCell ref="Q45:U45"/>
    <mergeCell ref="V45:W45"/>
    <mergeCell ref="A46:P46"/>
    <mergeCell ref="Q46:U46"/>
    <mergeCell ref="V46:W46"/>
    <mergeCell ref="A43:P43"/>
    <mergeCell ref="Q43:U43"/>
    <mergeCell ref="V43:W43"/>
    <mergeCell ref="A44:P44"/>
    <mergeCell ref="Q44:U44"/>
    <mergeCell ref="V44:W44"/>
    <mergeCell ref="A41:P41"/>
    <mergeCell ref="Q41:U41"/>
    <mergeCell ref="V41:W41"/>
    <mergeCell ref="A42:P42"/>
    <mergeCell ref="Q42:U42"/>
    <mergeCell ref="V42:W42"/>
    <mergeCell ref="A39:P39"/>
    <mergeCell ref="Q39:U39"/>
    <mergeCell ref="V39:W39"/>
    <mergeCell ref="A40:P40"/>
    <mergeCell ref="Q40:U40"/>
    <mergeCell ref="V40:W40"/>
    <mergeCell ref="A37:P37"/>
    <mergeCell ref="Q37:U37"/>
    <mergeCell ref="V37:W37"/>
    <mergeCell ref="A38:P38"/>
    <mergeCell ref="Q38:U38"/>
    <mergeCell ref="V38:W38"/>
    <mergeCell ref="A35:P35"/>
    <mergeCell ref="Q35:U35"/>
    <mergeCell ref="V35:W35"/>
    <mergeCell ref="A36:P36"/>
    <mergeCell ref="Q36:U36"/>
    <mergeCell ref="V36:W36"/>
    <mergeCell ref="Q32:U32"/>
    <mergeCell ref="V32:W32"/>
    <mergeCell ref="A33:P33"/>
    <mergeCell ref="Q33:U33"/>
    <mergeCell ref="V33:W33"/>
    <mergeCell ref="A34:P34"/>
    <mergeCell ref="Q34:S34"/>
    <mergeCell ref="V34:W34"/>
    <mergeCell ref="A30:P30"/>
    <mergeCell ref="Q30:U30"/>
    <mergeCell ref="V30:W30"/>
    <mergeCell ref="A31:P31"/>
    <mergeCell ref="Q31:U31"/>
    <mergeCell ref="V31:W31"/>
    <mergeCell ref="A28:P28"/>
    <mergeCell ref="Q28:U28"/>
    <mergeCell ref="V28:W28"/>
    <mergeCell ref="A29:P29"/>
    <mergeCell ref="Q29:U29"/>
    <mergeCell ref="V29:W29"/>
    <mergeCell ref="A26:P26"/>
    <mergeCell ref="Q26:U26"/>
    <mergeCell ref="V26:W26"/>
    <mergeCell ref="A27:P27"/>
    <mergeCell ref="Q27:U27"/>
    <mergeCell ref="V27:W27"/>
    <mergeCell ref="A23:P23"/>
    <mergeCell ref="Q23:U23"/>
    <mergeCell ref="V23:W23"/>
    <mergeCell ref="A24:P24"/>
    <mergeCell ref="Q24:U24"/>
    <mergeCell ref="V24:W24"/>
    <mergeCell ref="A21:P21"/>
    <mergeCell ref="Q21:U21"/>
    <mergeCell ref="V21:W21"/>
    <mergeCell ref="A22:P22"/>
    <mergeCell ref="Q22:U22"/>
    <mergeCell ref="V22:W22"/>
    <mergeCell ref="A19:P19"/>
    <mergeCell ref="Q19:U19"/>
    <mergeCell ref="V19:W19"/>
    <mergeCell ref="A20:P20"/>
    <mergeCell ref="Q20:U20"/>
    <mergeCell ref="V20:W20"/>
    <mergeCell ref="A16:W16"/>
    <mergeCell ref="A17:P17"/>
    <mergeCell ref="Q17:U17"/>
    <mergeCell ref="V17:W17"/>
    <mergeCell ref="A18:P18"/>
    <mergeCell ref="Q18:U18"/>
    <mergeCell ref="V18:W18"/>
    <mergeCell ref="A11:O11"/>
    <mergeCell ref="P11:Q11"/>
    <mergeCell ref="R11:W11"/>
    <mergeCell ref="A1:H8"/>
    <mergeCell ref="I1:I8"/>
    <mergeCell ref="J1:W2"/>
    <mergeCell ref="J3:W3"/>
    <mergeCell ref="J4:N4"/>
    <mergeCell ref="O4:W4"/>
    <mergeCell ref="J5:W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Isabela</cp:lastModifiedBy>
  <cp:lastPrinted>2023-02-14T18:39:09Z</cp:lastPrinted>
  <dcterms:created xsi:type="dcterms:W3CDTF">2003-11-06T10:44:30Z</dcterms:created>
  <dcterms:modified xsi:type="dcterms:W3CDTF">2023-02-14T19:00:58Z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