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0490" windowHeight="7425" tabRatio="717" activeTab="0"/>
  </bookViews>
  <sheets>
    <sheet name="Explicação" sheetId="1" r:id="rId1"/>
    <sheet name="Registro de dados e movimentos" sheetId="2" r:id="rId2"/>
    <sheet name="Impressão Frente automatico" sheetId="3" r:id="rId3"/>
    <sheet name="Impressão Verso semi-auto" sheetId="4" r:id="rId4"/>
    <sheet name="Mapa Anual" sheetId="5" r:id="rId5"/>
  </sheets>
  <definedNames>
    <definedName name="_xlnm.Print_Area" localSheetId="2">'Impressão Frente automatico'!$A$1:$AQ$37</definedName>
    <definedName name="_xlnm.Print_Area" localSheetId="3">'Impressão Verso semi-auto'!$A$1:$Z$47</definedName>
    <definedName name="_xlnm.Print_Area" localSheetId="4">'Mapa Anual'!$A$1:$X$55</definedName>
    <definedName name="Tabela_Anual">'Registro de dados e movimentos'!$A$5:$AH$38</definedName>
    <definedName name="Tabela2">'Registro de dados e movimentos'!$V$40:$AH$84</definedName>
  </definedNames>
  <calcPr fullCalcOnLoad="1"/>
</workbook>
</file>

<file path=xl/sharedStrings.xml><?xml version="1.0" encoding="utf-8"?>
<sst xmlns="http://schemas.openxmlformats.org/spreadsheetml/2006/main" count="278" uniqueCount="211">
  <si>
    <t>Recebido em: ____/____/________</t>
  </si>
  <si>
    <t>10.</t>
  </si>
  <si>
    <t>11.</t>
  </si>
  <si>
    <t>14. Saldo no início do mês (Igual ao Saldo final do mês anterior)</t>
  </si>
  <si>
    <t>15. Total Recebimentos + Saldo início do mês (linha 13 + linha 14)</t>
  </si>
  <si>
    <t>RECEBIMENTOS (Receitas/Arrecadações)</t>
  </si>
  <si>
    <t>21.</t>
  </si>
  <si>
    <t>22.</t>
  </si>
  <si>
    <t>PAGAMENTOS (Despesas/Investimentos Sociais/Repasses)</t>
  </si>
  <si>
    <t xml:space="preserve">Total de Alimentos </t>
  </si>
  <si>
    <t>Doados em Kg/ mês</t>
  </si>
  <si>
    <t>Especiais - O.E.</t>
  </si>
  <si>
    <t>No. de Obras</t>
  </si>
  <si>
    <t>Atendidas na O.E.</t>
  </si>
  <si>
    <t>Total de Pessoas</t>
  </si>
  <si>
    <t>ANO:</t>
  </si>
  <si>
    <t>Item</t>
  </si>
  <si>
    <t>Mês de Referência</t>
  </si>
  <si>
    <t>Valor R$</t>
  </si>
  <si>
    <r>
      <rPr>
        <b/>
        <u val="single"/>
        <sz val="12"/>
        <rFont val="Swis721 LtCn BT"/>
        <family val="0"/>
      </rPr>
      <t xml:space="preserve">Especificações do Anverso </t>
    </r>
    <r>
      <rPr>
        <u val="single"/>
        <sz val="12"/>
        <rFont val="Swis721 LtCn BT"/>
        <family val="0"/>
      </rPr>
      <t>(</t>
    </r>
    <r>
      <rPr>
        <u val="single"/>
        <sz val="9"/>
        <rFont val="Swis721 LtCn BT"/>
        <family val="0"/>
      </rPr>
      <t>Especificar Receitas/Despesas diferentes das indicadas no Mapa)</t>
    </r>
  </si>
  <si>
    <t>Nome:</t>
  </si>
  <si>
    <t>Encargo:</t>
  </si>
  <si>
    <t xml:space="preserve">23. </t>
  </si>
  <si>
    <t>Número de Conferências:</t>
  </si>
  <si>
    <t>Quantidade</t>
  </si>
  <si>
    <t xml:space="preserve">Total de pessoas </t>
  </si>
  <si>
    <t>No.Funcionários em</t>
  </si>
  <si>
    <t>Obras Unidas</t>
  </si>
  <si>
    <t>atendidas nas O.U.</t>
  </si>
  <si>
    <t>Confrades:</t>
  </si>
  <si>
    <t>Consócias:</t>
  </si>
  <si>
    <t>Auxiliares:</t>
  </si>
  <si>
    <t>Data Fundação:</t>
  </si>
  <si>
    <t>18.</t>
  </si>
  <si>
    <t xml:space="preserve">Data Instituição: </t>
  </si>
  <si>
    <t xml:space="preserve">ANO: </t>
  </si>
  <si>
    <t>Aspirantes:</t>
  </si>
  <si>
    <t>Nº de Conferências:</t>
  </si>
  <si>
    <t>Famílias Assistidas:</t>
  </si>
  <si>
    <t>Pessoas Assistidas: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</si>
  <si>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</si>
  <si>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</si>
  <si>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</si>
  <si>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</si>
  <si>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</si>
  <si>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</si>
  <si>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</si>
  <si>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</si>
  <si>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</si>
  <si>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</si>
  <si>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</si>
  <si>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</si>
  <si>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R$</t>
  </si>
  <si>
    <t>Balanço Anual</t>
  </si>
  <si>
    <t xml:space="preserve">18. </t>
  </si>
  <si>
    <t xml:space="preserve">21. </t>
  </si>
  <si>
    <t xml:space="preserve">22. </t>
  </si>
  <si>
    <t>26.</t>
  </si>
  <si>
    <t>23.</t>
  </si>
  <si>
    <t xml:space="preserve">03. </t>
  </si>
  <si>
    <t xml:space="preserve">04.                                                                                                                                                   </t>
  </si>
  <si>
    <t xml:space="preserve">05.                                                 </t>
  </si>
  <si>
    <t xml:space="preserve">06. </t>
  </si>
  <si>
    <t xml:space="preserve">07. </t>
  </si>
  <si>
    <t xml:space="preserve">08. </t>
  </si>
  <si>
    <t>09.</t>
  </si>
  <si>
    <t>01.</t>
  </si>
  <si>
    <t>02.</t>
  </si>
  <si>
    <t>12.</t>
  </si>
  <si>
    <t>13.</t>
  </si>
  <si>
    <t>27.</t>
  </si>
  <si>
    <t>16.</t>
  </si>
  <si>
    <t>17.</t>
  </si>
  <si>
    <t>19.</t>
  </si>
  <si>
    <t>20.</t>
  </si>
  <si>
    <t>24.</t>
  </si>
  <si>
    <t>25.</t>
  </si>
  <si>
    <t>28.</t>
  </si>
  <si>
    <t>29.</t>
  </si>
  <si>
    <t>30.</t>
  </si>
  <si>
    <t>14.</t>
  </si>
  <si>
    <t>15.</t>
  </si>
  <si>
    <t xml:space="preserve">Coleta na reunião mensal </t>
  </si>
  <si>
    <t>Receitas Líquidas com Eventos (Rifa, Bazar, almoços etc.)</t>
  </si>
  <si>
    <t>Outras Receitas Sujeitas a Décimas (Dividendos rendimentos etc.)</t>
  </si>
  <si>
    <t xml:space="preserve">Subtotal (Valor base para cálculo da Décima do mês) </t>
  </si>
  <si>
    <t>Subvenções Oficiais</t>
  </si>
  <si>
    <t>União Fraternal  (Contribuições Recebidas de Unidades Vicentinas)</t>
  </si>
  <si>
    <t>Recebimentos para Repasses</t>
  </si>
  <si>
    <t>Total dos Recebimentos (Somar da linha 06 a linha 12)</t>
  </si>
  <si>
    <t>Saldo no início do mês (Igual ao Saldo final do mês anterior)</t>
  </si>
  <si>
    <t>Total Recebimentos + Saldo início do mês (linha 13 + linha 14)</t>
  </si>
  <si>
    <r>
      <t xml:space="preserve">Despesas com Formação dos Vicentinos </t>
    </r>
    <r>
      <rPr>
        <sz val="8"/>
        <rFont val="Swis721 LtCn BT"/>
        <family val="0"/>
      </rPr>
      <t>(Eventos da ECAFO, CCA, CJ etc.)</t>
    </r>
  </si>
  <si>
    <t>Despesas com Projetos Sociais</t>
  </si>
  <si>
    <t xml:space="preserve">União Fraternal (Contribuições a Unidades Vicentinas)                                      </t>
  </si>
  <si>
    <t>Repasses Referentes a linha 12</t>
  </si>
  <si>
    <t>Total dos Pagamentos (Somar da linha 16 a linha 27)</t>
  </si>
  <si>
    <t>Saldo no final do mês (linha 15 - linha 28)</t>
  </si>
  <si>
    <t>Total dos Pagamentos + Saldo Final do mês (Somar linha 28 + linha 29)</t>
  </si>
  <si>
    <t>Data Fundação</t>
  </si>
  <si>
    <t>Data de Instituição</t>
  </si>
  <si>
    <t>Código</t>
  </si>
  <si>
    <t>Ano Vigente</t>
  </si>
  <si>
    <t>Número de Conferências</t>
  </si>
  <si>
    <t>Número de Conselhos Particulares</t>
  </si>
  <si>
    <t>Número de Confrades</t>
  </si>
  <si>
    <t>Número de Consócias</t>
  </si>
  <si>
    <t>Número de Aspirantes</t>
  </si>
  <si>
    <t>Membros Auxiliares</t>
  </si>
  <si>
    <t>Número de Famílias Assistidas</t>
  </si>
  <si>
    <t>Número de Pessoas Assistidas</t>
  </si>
  <si>
    <t>Total de Pessoas Atendidas na O.E.</t>
  </si>
  <si>
    <t>Número de Obras Especiais - O.E.</t>
  </si>
  <si>
    <t>Números de Obras Unidas</t>
  </si>
  <si>
    <t>Total de Pessoas Atendidas nas Obras Unidas</t>
  </si>
  <si>
    <t>Número de Funcionários nas Obras Unidas</t>
  </si>
  <si>
    <t>Resumo Anual</t>
  </si>
  <si>
    <t>Total de Alimentos Doados em Kg</t>
  </si>
  <si>
    <t>XX/YY/ZZ</t>
  </si>
  <si>
    <t>AA-BB-CC-DD</t>
  </si>
  <si>
    <t>Preencher todos os dados de Janeiro, os demais meses só devem ser preenchidos quando houverem alterações.</t>
  </si>
  <si>
    <t>Nº de Membros:</t>
  </si>
  <si>
    <t>Mês da reunião ordinária</t>
  </si>
  <si>
    <t>No.Funcionários no CM:</t>
  </si>
  <si>
    <t>Nº Funcionários nos CC´s:</t>
  </si>
  <si>
    <t>RESUMO DO MOVIMENTO FINANCEIRO MENSAL DE CONSELHO METROPOLITANO</t>
  </si>
  <si>
    <t>_____________________________________    Presidente ou Tesoureiro do Conselho Nacional</t>
  </si>
  <si>
    <t>________________________                                Presidente do CM</t>
  </si>
  <si>
    <t>_________________________     Secretário(a) do CM</t>
  </si>
  <si>
    <t>________________________ Tesoureiro (a) do CM</t>
  </si>
  <si>
    <t>REGISTRO FINANCEIRO DO CONSELHO METROPOLITANO</t>
  </si>
  <si>
    <t>Despesas Administrativas e de Funcionamento do CM</t>
  </si>
  <si>
    <t>CONSELHO METROPOLITANO:</t>
  </si>
  <si>
    <t>Décimas Recebidas dos CC´s</t>
  </si>
  <si>
    <t>Doações recebidas</t>
  </si>
  <si>
    <t>Duocentésima e Meia (2,5% recebido das O.Unidas - Parcelas CM e CNB)</t>
  </si>
  <si>
    <t>Duocentésima e Meia repassada ao Conselho Nacional</t>
  </si>
  <si>
    <t>ZZ/YY/XX</t>
  </si>
  <si>
    <t>Número de Conselhos Centrais</t>
  </si>
  <si>
    <t>Número de Funcionários do Metropolitano</t>
  </si>
  <si>
    <t>Número de Funcionários dos Centrais</t>
  </si>
  <si>
    <t>INFORMAÇÕES PARA AS REUNIÕES DO CNB</t>
  </si>
  <si>
    <t>Décima ao Conselho Nacional do Brasil</t>
  </si>
  <si>
    <t>TOTAL DAS CONTRIBUIÇÕES AO CNB</t>
  </si>
  <si>
    <r>
      <rPr>
        <b/>
        <u val="single"/>
        <sz val="12"/>
        <rFont val="Swis721 LtCn BT"/>
        <family val="0"/>
      </rPr>
      <t xml:space="preserve">Relato das Realizações </t>
    </r>
    <r>
      <rPr>
        <b/>
        <i/>
        <u val="single"/>
        <sz val="9"/>
        <rFont val="Swis721 LtCn BT"/>
        <family val="0"/>
      </rPr>
      <t>(Obras Sociais e Espirituais)</t>
    </r>
    <r>
      <rPr>
        <u val="single"/>
        <sz val="9"/>
        <rFont val="Swis721 LtCn BT"/>
        <family val="0"/>
      </rPr>
      <t xml:space="preserve"> </t>
    </r>
    <r>
      <rPr>
        <b/>
        <u val="single"/>
        <sz val="12"/>
        <rFont val="Swis721 LtCn BT"/>
        <family val="0"/>
      </rPr>
      <t>que mereçam destaque na Ata do CNB:</t>
    </r>
  </si>
  <si>
    <t>Representante do CM na Reunião do CNB:</t>
  </si>
  <si>
    <t>No. de Conselhos Particulares:</t>
  </si>
  <si>
    <t>No. de Conselhos Centrais:</t>
  </si>
  <si>
    <t>MAPA ESTATÍSTICO ANUAL</t>
  </si>
  <si>
    <t>DT FUNDAÇÃO:</t>
  </si>
  <si>
    <t>DT AGREGAÇÃO OU INSTITUIÇÃO:</t>
  </si>
  <si>
    <t>Tel.:</t>
  </si>
  <si>
    <t>Endereço e E-mail:</t>
  </si>
  <si>
    <t>Nome do Presidente:</t>
  </si>
  <si>
    <t>Telefone:</t>
  </si>
  <si>
    <t>Data Posse:</t>
  </si>
  <si>
    <t>Endereço, data e horário das Reuniões:</t>
  </si>
  <si>
    <t>BALANÇO SOCIAL (Relato de realizações: Obras sócio-assistencias)</t>
  </si>
  <si>
    <t>ESTRUTURA/RECURSOS/ATIVIDADES DE ASSISTÊNCIA SOCIAL REALIZADAS</t>
  </si>
  <si>
    <t>QUANTIDADE - Unid.</t>
  </si>
  <si>
    <t>BENEFICIÁRIOS - Unid</t>
  </si>
  <si>
    <t>1) infra-Estrutura e Força de Trabalho</t>
  </si>
  <si>
    <r>
      <t xml:space="preserve">1.1 - Voluntários </t>
    </r>
    <r>
      <rPr>
        <sz val="8"/>
        <color indexed="8"/>
        <rFont val="Swis721 LtCn BT"/>
        <family val="0"/>
      </rPr>
      <t>(qtd. De vicentinos e vicentinas na Conferência)</t>
    </r>
  </si>
  <si>
    <r>
      <t xml:space="preserve">1.2 - Capacitação do Voluntariado </t>
    </r>
    <r>
      <rPr>
        <b/>
        <sz val="8"/>
        <rFont val="ARIAL BLACK"/>
        <family val="2"/>
      </rPr>
      <t>(Ecafos/encontros de Formação Vicentina)</t>
    </r>
  </si>
  <si>
    <t>1.3 -</t>
  </si>
  <si>
    <t xml:space="preserve">1.4 - </t>
  </si>
  <si>
    <t>1.5</t>
  </si>
  <si>
    <t>1.6</t>
  </si>
  <si>
    <t>2) Assistência Sócio-Assistenciais Mantidas</t>
  </si>
  <si>
    <t>2.1 - Famílias Assistidas e Membros das Famílias assistidas (Qtd. De Famílias e de Benefiários)</t>
  </si>
  <si>
    <r>
      <rPr>
        <b/>
        <sz val="9"/>
        <rFont val="ARIAL BLACK"/>
        <family val="2"/>
      </rPr>
      <t xml:space="preserve">2.2 - Obras Especiais </t>
    </r>
    <r>
      <rPr>
        <b/>
        <sz val="8"/>
        <rFont val="ARIAL BLACK"/>
        <family val="2"/>
      </rPr>
      <t>(Qtd. De Obras Especiais e de Beneficiários)</t>
    </r>
  </si>
  <si>
    <t>2,3 - Outras (especificar)</t>
  </si>
  <si>
    <t>2.4 -</t>
  </si>
  <si>
    <t>2.5</t>
  </si>
  <si>
    <t>2.6</t>
  </si>
  <si>
    <t>3) Ações de Promoção Humana e Cidadania</t>
  </si>
  <si>
    <t>3.1 - Cursos de Informática/Costura/cabelereiros/Cozinheiro, Artesanato etc.</t>
  </si>
  <si>
    <r>
      <t>3.2 - Atividades Esportivas/Culturais (</t>
    </r>
    <r>
      <rPr>
        <sz val="8"/>
        <rFont val="ARIAL BLACK"/>
        <family val="2"/>
      </rPr>
      <t>escolinhas de esportes e teatros)</t>
    </r>
  </si>
  <si>
    <r>
      <t>3.3 - Financiamentos de Pequenos Empreendimentos (</t>
    </r>
    <r>
      <rPr>
        <sz val="8"/>
        <rFont val="Swis721 LtCn BT"/>
        <family val="0"/>
      </rPr>
      <t>projetos sociais)</t>
    </r>
  </si>
  <si>
    <t>3.4 - Construção/Reformas de Casas</t>
  </si>
  <si>
    <r>
      <rPr>
        <b/>
        <sz val="9"/>
        <rFont val="Swis721 LtCn BT"/>
        <family val="0"/>
      </rPr>
      <t xml:space="preserve">4) Outras ações de Assistência/Promoção social </t>
    </r>
    <r>
      <rPr>
        <b/>
        <sz val="8"/>
        <rFont val="Swis721 LtCn BT"/>
        <family val="0"/>
      </rPr>
      <t>(Detalhar)</t>
    </r>
  </si>
  <si>
    <r>
      <t>4.1 - Doações Concedidas (</t>
    </r>
    <r>
      <rPr>
        <sz val="8"/>
        <rFont val="ARIAL BLACK"/>
        <family val="2"/>
      </rPr>
      <t>Valor dinheiro e número de beneficiários c/doação)</t>
    </r>
  </si>
  <si>
    <t>4.2</t>
  </si>
  <si>
    <t>Duocentésima e Meia repassado ao CNB</t>
  </si>
  <si>
    <t>Reunião do CNB em:</t>
  </si>
  <si>
    <t>RESUMO DOS PAGAMENTOS DEVIDOS AO CNB NO MÊS</t>
  </si>
  <si>
    <t>Décima paga ao Conselho Nacional (10% do valor da linha 6)</t>
  </si>
  <si>
    <t>Dicas para um bom trabalho com este Mapa Padrão do CNB.</t>
  </si>
  <si>
    <t xml:space="preserve">Tudo começa pelo preenchimento dos dados básicos da unidade;como Nome, data de fundação, </t>
  </si>
  <si>
    <t>data de instituição, código  e outros mais na planilha "Registro de dados e movimentos"</t>
  </si>
  <si>
    <t>Os lançamentos financeiros deverão ser lançados mês a mês; observando algumas informações</t>
  </si>
  <si>
    <t>importantes abaixo da tabela como nº de Conferências, Conselhos, confrades, consócias, aspiratnes,</t>
  </si>
  <si>
    <t xml:space="preserve"> funcionários, Obras, famílias assistidas e outros mais...</t>
  </si>
  <si>
    <t>Para imprimir o mapa mensal é só digitar o mês, de 1 a 12, no único campo disponível na planilha</t>
  </si>
  <si>
    <t>"Impressão Frente automática" caso queira acompanhar o mapa anual é só digitar 13. Para imprimir</t>
  </si>
  <si>
    <t>uma cópia em branco é só deixar o referido campo em branco, como se encontra no momento.</t>
  </si>
  <si>
    <t>Ao digitar o mês na planilha "Impressão Frente automática" a décima será transportada automaticamente</t>
  </si>
  <si>
    <t>para a planilha ""Impressão verso automática" os demais pagamentos deverão ser escritos manualmente</t>
  </si>
  <si>
    <t xml:space="preserve">nesta planilha antes da impressão e apagados no mês seguinte caso não se repita. Daí a importancia </t>
  </si>
  <si>
    <t>das anotações pessoais na parte inferior da planilha "Registro de dados e movimentos".</t>
  </si>
  <si>
    <t>ANOTAR TAMBÉM OS DEMAIS DADOS ABAIXO DESTA TABELA O QUE NÃO SOUBER DEVE DEIXAR EM BRANCO</t>
  </si>
  <si>
    <t>Insira aqui o Conselho</t>
  </si>
  <si>
    <t>MAPA DO MOVIMENTO MENSAL PARA CONSELHOS METROPOLITANOS</t>
  </si>
  <si>
    <t>CÓDIGO CONSELHO METROPOLITANO:</t>
  </si>
  <si>
    <t>Nº de C.C.:</t>
  </si>
  <si>
    <t>Nº de C.P.:</t>
  </si>
  <si>
    <t>RELATÓRIO MENSAL PARA CONSELHOS METROPOLITANOS</t>
  </si>
  <si>
    <t>..........................................................................</t>
  </si>
  <si>
    <t>...............................................................</t>
  </si>
  <si>
    <t>PARA CONSELHOS METROPOLITANOS</t>
  </si>
  <si>
    <t>CÓDIGO: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</si>
</sst>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  <numFmt numFmtId="173" formatCode="#,##0.00;[Red]#,##0.00"/>
    <numFmt numFmtId="174" formatCode="0.00;[Red]0.00"/>
    <numFmt numFmtId="175" formatCode="0.00_);[Red]\(0.00\)"/>
    <numFmt numFmtId="176" formatCode="[$-416]dddd\,\ d&quot; de &quot;mmmm&quot; de &quot;yyyy"/>
  </numFmts>
  <fonts count="90">
    <font>
      <sz val="10"/>
      <name val="Arial"/>
      <family val="0"/>
    </font>
    <font>
      <sz val="11"/>
      <color indexed="8"/>
      <name val="Calibri"/>
      <family val="2"/>
    </font>
    <font>
      <sz val="9"/>
      <name val="Swis721 LtCn BT"/>
      <family val="0"/>
    </font>
    <font>
      <sz val="10"/>
      <name val="Swis721 LtCn BT"/>
      <family val="0"/>
    </font>
    <font>
      <sz val="10"/>
      <color indexed="48"/>
      <name val="Arial Black"/>
      <family val="2"/>
    </font>
    <font>
      <b/>
      <sz val="10"/>
      <name val="Swis721 LtCn BT"/>
      <family val="0"/>
    </font>
    <font>
      <b/>
      <sz val="9"/>
      <name val="Swis721 LtCn BT"/>
      <family val="0"/>
    </font>
    <font>
      <sz val="9"/>
      <name val="ARIAL BLACK"/>
      <family val="2"/>
    </font>
    <font>
      <sz val="9"/>
      <color indexed="9"/>
      <name val="Swis721 LtCn BT"/>
      <family val="0"/>
    </font>
    <font>
      <b/>
      <sz val="10"/>
      <color indexed="9"/>
      <name val="Swis721 LtCn BT"/>
      <family val="0"/>
    </font>
    <font>
      <b/>
      <sz val="9"/>
      <color indexed="9"/>
      <name val="Swis721 LtCn BT"/>
      <family val="0"/>
    </font>
    <font>
      <b/>
      <sz val="10"/>
      <name val="Arial"/>
      <family val="2"/>
    </font>
    <font>
      <sz val="8"/>
      <name val="Swis721 LtCn BT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name val="Swis721 LtCn BT"/>
      <family val="0"/>
    </font>
    <font>
      <sz val="8"/>
      <name val="Arial"/>
      <family val="2"/>
    </font>
    <font>
      <b/>
      <u val="single"/>
      <sz val="12"/>
      <name val="Swis721 LtCn BT"/>
      <family val="0"/>
    </font>
    <font>
      <b/>
      <i/>
      <u val="single"/>
      <sz val="9"/>
      <name val="Swis721 LtCn BT"/>
      <family val="0"/>
    </font>
    <font>
      <u val="single"/>
      <sz val="9"/>
      <name val="Swis721 LtCn BT"/>
      <family val="0"/>
    </font>
    <font>
      <b/>
      <u val="single"/>
      <sz val="9"/>
      <name val="Swis721 LtCn BT"/>
      <family val="0"/>
    </font>
    <font>
      <u val="single"/>
      <sz val="12"/>
      <name val="Swis721 LtCn BT"/>
      <family val="0"/>
    </font>
    <font>
      <b/>
      <sz val="8"/>
      <name val="Swis721 LtCn BT"/>
      <family val="0"/>
    </font>
    <font>
      <b/>
      <sz val="8"/>
      <name val="Arial"/>
      <family val="2"/>
    </font>
    <font>
      <sz val="12"/>
      <name val="ARIAL BLACK"/>
      <family val="2"/>
    </font>
    <font>
      <sz val="12"/>
      <name val="Arial"/>
      <family val="2"/>
    </font>
    <font>
      <sz val="8"/>
      <color indexed="8"/>
      <name val="Swis721 LtCn BT"/>
      <family val="0"/>
    </font>
    <font>
      <b/>
      <sz val="8"/>
      <name val="ARIAL BLACK"/>
      <family val="2"/>
    </font>
    <font>
      <b/>
      <sz val="9"/>
      <name val="ARIAL BLACK"/>
      <family val="2"/>
    </font>
    <font>
      <sz val="8"/>
      <name val="ARIAL BLACK"/>
      <family val="2"/>
    </font>
    <font>
      <sz val="10"/>
      <name val="ARIAL BLACK"/>
      <family val="2"/>
    </font>
    <font>
      <b/>
      <sz val="11"/>
      <name val="Arial"/>
      <family val="2"/>
    </font>
    <font>
      <b/>
      <vertAlign val="subscript"/>
      <sz val="14"/>
      <name val="Arial"/>
      <family val="2"/>
    </font>
    <font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Swis721 LtCn BT"/>
      <family val="0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9"/>
      <name val="Arial Black"/>
      <family val="2"/>
    </font>
    <font>
      <b/>
      <sz val="10.5"/>
      <color indexed="9"/>
      <name val="Arial Black"/>
      <family val="2"/>
    </font>
    <font>
      <b/>
      <vertAlign val="subscript"/>
      <sz val="14"/>
      <color indexed="8"/>
      <name val="Arial"/>
      <family val="2"/>
    </font>
    <font>
      <vertAlign val="subscript"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4"/>
      <color theme="0"/>
      <name val="Arial Black"/>
      <family val="2"/>
    </font>
    <font>
      <b/>
      <sz val="10.5"/>
      <color theme="0"/>
      <name val="Arial Black"/>
      <family val="2"/>
    </font>
    <font>
      <sz val="9"/>
      <color theme="1"/>
      <name val="Swis721 LtCn BT"/>
      <family val="0"/>
    </font>
    <font>
      <vertAlign val="subscript"/>
      <sz val="14"/>
      <color theme="1"/>
      <name val="Arial"/>
      <family val="2"/>
    </font>
    <font>
      <b/>
      <vertAlign val="subscript"/>
      <sz val="14"/>
      <color theme="1"/>
      <name val="Arial"/>
      <family val="2"/>
    </font>
    <font>
      <b/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4B6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71" fillId="32" borderId="0" applyNumberFormat="0" applyBorder="0" applyAlignment="0" applyProtection="0"/>
    <xf numFmtId="0" fontId="72" fillId="21" borderId="5" applyNumberFormat="0" applyAlignment="0" applyProtection="0"/>
    <xf numFmtId="41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4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4" fontId="1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4" fontId="8" fillId="0" borderId="0" xfId="0" applyNumberFormat="1" applyFont="1" applyBorder="1" applyAlignment="1">
      <alignment horizontal="right"/>
    </xf>
    <xf numFmtId="4" fontId="6" fillId="33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 horizontal="left" wrapText="1"/>
    </xf>
    <xf numFmtId="4" fontId="10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14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0" fillId="0" borderId="0" xfId="0" applyAlignment="1" applyProtection="1">
      <alignment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1" fontId="7" fillId="0" borderId="15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34" borderId="16" xfId="0" applyFont="1" applyFill="1" applyBorder="1" applyAlignment="1" applyProtection="1">
      <alignment horizontal="center" vertical="center" wrapText="1"/>
      <protection/>
    </xf>
    <xf numFmtId="43" fontId="2" fillId="0" borderId="16" xfId="60" applyFont="1" applyBorder="1" applyAlignment="1" applyProtection="1">
      <alignment vertical="center"/>
      <protection/>
    </xf>
    <xf numFmtId="43" fontId="2" fillId="0" borderId="16" xfId="60" applyFont="1" applyBorder="1" applyAlignment="1" applyProtection="1">
      <alignment horizontal="right" vertical="center"/>
      <protection/>
    </xf>
    <xf numFmtId="43" fontId="0" fillId="0" borderId="16" xfId="60" applyFont="1" applyBorder="1" applyAlignment="1" applyProtection="1">
      <alignment vertical="center"/>
      <protection/>
    </xf>
    <xf numFmtId="43" fontId="6" fillId="0" borderId="16" xfId="60" applyFont="1" applyBorder="1" applyAlignment="1" applyProtection="1">
      <alignment vertical="center"/>
      <protection/>
    </xf>
    <xf numFmtId="43" fontId="6" fillId="35" borderId="16" xfId="60" applyFont="1" applyFill="1" applyBorder="1" applyAlignment="1" applyProtection="1">
      <alignment vertical="center"/>
      <protection/>
    </xf>
    <xf numFmtId="0" fontId="7" fillId="34" borderId="16" xfId="0" applyFont="1" applyFill="1" applyBorder="1" applyAlignment="1" applyProtection="1">
      <alignment horizontal="center" vertical="center"/>
      <protection/>
    </xf>
    <xf numFmtId="43" fontId="5" fillId="0" borderId="16" xfId="60" applyFont="1" applyBorder="1" applyAlignment="1" applyProtection="1">
      <alignment vertical="center"/>
      <protection/>
    </xf>
    <xf numFmtId="174" fontId="5" fillId="0" borderId="16" xfId="60" applyNumberFormat="1" applyFont="1" applyBorder="1" applyAlignment="1" applyProtection="1">
      <alignment vertical="center"/>
      <protection/>
    </xf>
    <xf numFmtId="173" fontId="5" fillId="35" borderId="16" xfId="60" applyNumberFormat="1" applyFont="1" applyFill="1" applyBorder="1" applyAlignment="1" applyProtection="1">
      <alignment vertical="center"/>
      <protection/>
    </xf>
    <xf numFmtId="43" fontId="6" fillId="0" borderId="16" xfId="60" applyFont="1" applyFill="1" applyBorder="1" applyAlignment="1" applyProtection="1">
      <alignment vertical="center"/>
      <protection/>
    </xf>
    <xf numFmtId="43" fontId="2" fillId="0" borderId="16" xfId="60" applyFont="1" applyFill="1" applyBorder="1" applyAlignment="1" applyProtection="1">
      <alignment vertical="center"/>
      <protection/>
    </xf>
    <xf numFmtId="43" fontId="5" fillId="0" borderId="16" xfId="60" applyFont="1" applyFill="1" applyBorder="1" applyAlignment="1" applyProtection="1">
      <alignment vertical="center"/>
      <protection/>
    </xf>
    <xf numFmtId="174" fontId="5" fillId="0" borderId="16" xfId="60" applyNumberFormat="1" applyFont="1" applyFill="1" applyBorder="1" applyAlignment="1" applyProtection="1">
      <alignment vertical="center"/>
      <protection/>
    </xf>
    <xf numFmtId="43" fontId="2" fillId="0" borderId="16" xfId="60" applyFont="1" applyFill="1" applyBorder="1" applyAlignment="1" applyProtection="1">
      <alignment vertical="center"/>
      <protection locked="0"/>
    </xf>
    <xf numFmtId="43" fontId="0" fillId="0" borderId="16" xfId="60" applyFont="1" applyFill="1" applyBorder="1" applyAlignment="1" applyProtection="1">
      <alignment vertical="center"/>
      <protection locked="0"/>
    </xf>
    <xf numFmtId="0" fontId="24" fillId="0" borderId="1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left" wrapText="1"/>
      <protection/>
    </xf>
    <xf numFmtId="4" fontId="10" fillId="0" borderId="0" xfId="0" applyNumberFormat="1" applyFont="1" applyBorder="1" applyAlignment="1" applyProtection="1">
      <alignment horizontal="right"/>
      <protection/>
    </xf>
    <xf numFmtId="4" fontId="9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5" fillId="0" borderId="15" xfId="0" applyFont="1" applyBorder="1" applyAlignment="1" applyProtection="1">
      <alignment vertical="center" wrapText="1"/>
      <protection locked="0"/>
    </xf>
    <xf numFmtId="0" fontId="25" fillId="0" borderId="10" xfId="0" applyFont="1" applyBorder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4" fontId="2" fillId="0" borderId="16" xfId="60" applyNumberFormat="1" applyFont="1" applyFill="1" applyBorder="1" applyAlignment="1" applyProtection="1">
      <alignment vertical="center"/>
      <protection locked="0"/>
    </xf>
    <xf numFmtId="4" fontId="6" fillId="35" borderId="16" xfId="60" applyNumberFormat="1" applyFont="1" applyFill="1" applyBorder="1" applyAlignment="1" applyProtection="1">
      <alignment vertical="center"/>
      <protection/>
    </xf>
    <xf numFmtId="0" fontId="25" fillId="0" borderId="0" xfId="0" applyFont="1" applyAlignment="1" applyProtection="1">
      <alignment horizontal="right"/>
      <protection/>
    </xf>
    <xf numFmtId="0" fontId="50" fillId="0" borderId="16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vertical="center"/>
      <protection/>
    </xf>
    <xf numFmtId="172" fontId="51" fillId="0" borderId="16" xfId="0" applyNumberFormat="1" applyFont="1" applyBorder="1" applyAlignment="1" applyProtection="1">
      <alignment horizontal="center" vertical="center"/>
      <protection locked="0"/>
    </xf>
    <xf numFmtId="0" fontId="52" fillId="0" borderId="16" xfId="0" applyFont="1" applyBorder="1" applyAlignment="1" applyProtection="1">
      <alignment horizontal="center" vertical="center"/>
      <protection locked="0"/>
    </xf>
    <xf numFmtId="1" fontId="51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Border="1" applyAlignment="1" applyProtection="1">
      <alignment horizontal="center" vertical="center"/>
      <protection locked="0"/>
    </xf>
    <xf numFmtId="172" fontId="3" fillId="0" borderId="12" xfId="0" applyNumberFormat="1" applyFont="1" applyFill="1" applyBorder="1" applyAlignment="1" applyProtection="1">
      <alignment horizontal="left" vertical="center"/>
      <protection/>
    </xf>
    <xf numFmtId="1" fontId="5" fillId="0" borderId="12" xfId="0" applyNumberFormat="1" applyFont="1" applyFill="1" applyBorder="1" applyAlignment="1" applyProtection="1">
      <alignment horizontal="left"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25" fillId="0" borderId="20" xfId="0" applyFont="1" applyBorder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0" fontId="25" fillId="0" borderId="12" xfId="0" applyFont="1" applyBorder="1" applyAlignment="1" applyProtection="1">
      <alignment horizontal="right"/>
      <protection/>
    </xf>
    <xf numFmtId="0" fontId="0" fillId="0" borderId="21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5" fillId="0" borderId="13" xfId="0" applyFont="1" applyBorder="1" applyAlignment="1" applyProtection="1">
      <alignment horizontal="right"/>
      <protection/>
    </xf>
    <xf numFmtId="1" fontId="0" fillId="0" borderId="16" xfId="0" applyNumberFormat="1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vertical="top" wrapText="1"/>
      <protection/>
    </xf>
    <xf numFmtId="0" fontId="5" fillId="0" borderId="16" xfId="0" applyFont="1" applyBorder="1" applyAlignment="1" applyProtection="1">
      <alignment vertical="top" wrapText="1"/>
      <protection/>
    </xf>
    <xf numFmtId="0" fontId="6" fillId="0" borderId="16" xfId="0" applyFont="1" applyBorder="1" applyAlignment="1" applyProtection="1">
      <alignment vertical="top" wrapText="1"/>
      <protection/>
    </xf>
    <xf numFmtId="0" fontId="6" fillId="35" borderId="16" xfId="0" applyFont="1" applyFill="1" applyBorder="1" applyAlignment="1" applyProtection="1">
      <alignment vertical="top" wrapText="1"/>
      <protection/>
    </xf>
    <xf numFmtId="0" fontId="5" fillId="0" borderId="16" xfId="0" applyFont="1" applyBorder="1" applyAlignment="1" applyProtection="1">
      <alignment horizontal="center" vertical="top" wrapText="1"/>
      <protection/>
    </xf>
    <xf numFmtId="0" fontId="6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vertical="top" wrapText="1"/>
      <protection/>
    </xf>
    <xf numFmtId="0" fontId="5" fillId="0" borderId="18" xfId="0" applyFont="1" applyBorder="1" applyAlignment="1" applyProtection="1">
      <alignment vertical="top" wrapText="1"/>
      <protection/>
    </xf>
    <xf numFmtId="0" fontId="6" fillId="0" borderId="18" xfId="0" applyFont="1" applyBorder="1" applyAlignment="1" applyProtection="1">
      <alignment vertical="top" wrapText="1"/>
      <protection/>
    </xf>
    <xf numFmtId="0" fontId="6" fillId="35" borderId="18" xfId="0" applyFont="1" applyFill="1" applyBorder="1" applyAlignment="1" applyProtection="1">
      <alignment vertical="top" wrapText="1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 vertical="center" wrapText="1"/>
      <protection/>
    </xf>
    <xf numFmtId="0" fontId="7" fillId="0" borderId="21" xfId="0" applyFont="1" applyBorder="1" applyAlignment="1" applyProtection="1">
      <alignment wrapText="1"/>
      <protection/>
    </xf>
    <xf numFmtId="0" fontId="7" fillId="0" borderId="14" xfId="0" applyFont="1" applyBorder="1" applyAlignment="1" applyProtection="1">
      <alignment wrapText="1"/>
      <protection/>
    </xf>
    <xf numFmtId="0" fontId="7" fillId="0" borderId="14" xfId="0" applyFont="1" applyBorder="1" applyAlignment="1" applyProtection="1">
      <alignment/>
      <protection/>
    </xf>
    <xf numFmtId="0" fontId="50" fillId="0" borderId="16" xfId="0" applyFont="1" applyBorder="1" applyAlignment="1" applyProtection="1">
      <alignment horizontal="center" vertical="center" wrapText="1"/>
      <protection/>
    </xf>
    <xf numFmtId="1" fontId="0" fillId="0" borderId="0" xfId="0" applyNumberFormat="1" applyBorder="1" applyAlignment="1" applyProtection="1">
      <alignment horizontal="center" vertical="center"/>
      <protection locked="0"/>
    </xf>
    <xf numFmtId="43" fontId="3" fillId="0" borderId="16" xfId="60" applyFont="1" applyFill="1" applyBorder="1" applyAlignment="1" applyProtection="1">
      <alignment vertical="center"/>
      <protection locked="0"/>
    </xf>
    <xf numFmtId="43" fontId="11" fillId="0" borderId="16" xfId="60" applyFont="1" applyFill="1" applyBorder="1" applyAlignment="1" applyProtection="1">
      <alignment vertical="center"/>
      <protection/>
    </xf>
    <xf numFmtId="43" fontId="11" fillId="0" borderId="16" xfId="60" applyFont="1" applyBorder="1" applyAlignment="1" applyProtection="1">
      <alignment vertical="center"/>
      <protection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8" xfId="0" applyFont="1" applyBorder="1" applyAlignment="1">
      <alignment horizontal="left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80" fillId="36" borderId="23" xfId="0" applyFont="1" applyFill="1" applyBorder="1" applyAlignment="1">
      <alignment vertical="top"/>
    </xf>
    <xf numFmtId="0" fontId="81" fillId="36" borderId="15" xfId="0" applyFont="1" applyFill="1" applyBorder="1" applyAlignment="1">
      <alignment vertical="top"/>
    </xf>
    <xf numFmtId="0" fontId="81" fillId="36" borderId="10" xfId="0" applyFont="1" applyFill="1" applyBorder="1" applyAlignment="1">
      <alignment vertical="top"/>
    </xf>
    <xf numFmtId="0" fontId="51" fillId="0" borderId="0" xfId="0" applyFont="1" applyBorder="1" applyAlignment="1" applyProtection="1">
      <alignment vertical="center"/>
      <protection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5" xfId="0" applyBorder="1" applyAlignment="1">
      <alignment wrapText="1"/>
    </xf>
    <xf numFmtId="0" fontId="81" fillId="36" borderId="15" xfId="0" applyFont="1" applyFill="1" applyBorder="1" applyAlignment="1">
      <alignment vertical="top"/>
    </xf>
    <xf numFmtId="0" fontId="82" fillId="0" borderId="0" xfId="0" applyFont="1" applyFill="1" applyAlignment="1">
      <alignment vertical="center" wrapText="1"/>
    </xf>
    <xf numFmtId="0" fontId="82" fillId="0" borderId="14" xfId="0" applyFont="1" applyFill="1" applyBorder="1" applyAlignment="1">
      <alignment vertical="center" wrapText="1"/>
    </xf>
    <xf numFmtId="0" fontId="31" fillId="0" borderId="0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25" fillId="0" borderId="14" xfId="0" applyFont="1" applyBorder="1" applyAlignment="1" applyProtection="1">
      <alignment vertical="center"/>
      <protection locked="0"/>
    </xf>
    <xf numFmtId="0" fontId="25" fillId="0" borderId="13" xfId="0" applyFont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37" borderId="21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3" xfId="0" applyFill="1" applyBorder="1" applyAlignment="1">
      <alignment/>
    </xf>
    <xf numFmtId="0" fontId="11" fillId="0" borderId="18" xfId="0" applyFont="1" applyBorder="1" applyAlignment="1">
      <alignment horizontal="right" wrapText="1"/>
    </xf>
    <xf numFmtId="0" fontId="2" fillId="37" borderId="0" xfId="0" applyFont="1" applyFill="1" applyBorder="1" applyAlignment="1">
      <alignment horizontal="left"/>
    </xf>
    <xf numFmtId="0" fontId="0" fillId="37" borderId="0" xfId="0" applyFill="1" applyBorder="1" applyAlignment="1">
      <alignment horizontal="left"/>
    </xf>
    <xf numFmtId="0" fontId="82" fillId="7" borderId="11" xfId="0" applyFont="1" applyFill="1" applyBorder="1" applyAlignment="1">
      <alignment horizontal="center" vertical="center" wrapText="1"/>
    </xf>
    <xf numFmtId="0" fontId="82" fillId="7" borderId="0" xfId="0" applyFont="1" applyFill="1" applyBorder="1" applyAlignment="1">
      <alignment horizontal="center" vertical="center" wrapText="1"/>
    </xf>
    <xf numFmtId="0" fontId="82" fillId="7" borderId="21" xfId="0" applyFont="1" applyFill="1" applyBorder="1" applyAlignment="1">
      <alignment horizontal="center" vertical="center" wrapText="1"/>
    </xf>
    <xf numFmtId="0" fontId="82" fillId="7" borderId="14" xfId="0" applyFont="1" applyFill="1" applyBorder="1" applyAlignment="1">
      <alignment horizontal="center" vertical="center" wrapText="1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left"/>
      <protection/>
    </xf>
    <xf numFmtId="0" fontId="25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wrapText="1"/>
      <protection/>
    </xf>
    <xf numFmtId="0" fontId="24" fillId="0" borderId="19" xfId="0" applyFont="1" applyBorder="1" applyAlignment="1" applyProtection="1">
      <alignment horizontal="left" vertical="center" wrapText="1"/>
      <protection/>
    </xf>
    <xf numFmtId="0" fontId="24" fillId="0" borderId="17" xfId="0" applyFont="1" applyBorder="1" applyAlignment="1" applyProtection="1">
      <alignment horizontal="left" vertical="center" wrapText="1"/>
      <protection/>
    </xf>
    <xf numFmtId="0" fontId="24" fillId="0" borderId="20" xfId="0" applyFont="1" applyBorder="1" applyAlignment="1" applyProtection="1">
      <alignment horizontal="left" vertical="center"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6" fillId="0" borderId="16" xfId="0" applyFont="1" applyBorder="1" applyAlignment="1" applyProtection="1">
      <alignment horizontal="left" wrapText="1"/>
      <protection/>
    </xf>
    <xf numFmtId="0" fontId="6" fillId="35" borderId="18" xfId="0" applyFont="1" applyFill="1" applyBorder="1" applyAlignment="1" applyProtection="1">
      <alignment horizontal="left" vertical="center" wrapText="1"/>
      <protection/>
    </xf>
    <xf numFmtId="0" fontId="6" fillId="35" borderId="15" xfId="0" applyFont="1" applyFill="1" applyBorder="1" applyAlignment="1" applyProtection="1">
      <alignment horizontal="left" vertical="center" wrapText="1"/>
      <protection/>
    </xf>
    <xf numFmtId="0" fontId="6" fillId="35" borderId="10" xfId="0" applyFont="1" applyFill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83" fillId="0" borderId="19" xfId="0" applyFont="1" applyBorder="1" applyAlignment="1" applyProtection="1">
      <alignment horizontal="center" vertical="center" wrapText="1"/>
      <protection/>
    </xf>
    <xf numFmtId="0" fontId="83" fillId="0" borderId="17" xfId="0" applyFont="1" applyBorder="1" applyAlignment="1" applyProtection="1">
      <alignment horizontal="center" vertical="center" wrapText="1"/>
      <protection/>
    </xf>
    <xf numFmtId="0" fontId="83" fillId="0" borderId="20" xfId="0" applyFont="1" applyBorder="1" applyAlignment="1" applyProtection="1">
      <alignment horizontal="center" vertical="center" wrapText="1"/>
      <protection/>
    </xf>
    <xf numFmtId="0" fontId="83" fillId="0" borderId="21" xfId="0" applyFont="1" applyBorder="1" applyAlignment="1" applyProtection="1">
      <alignment horizontal="center" vertical="center" wrapText="1"/>
      <protection/>
    </xf>
    <xf numFmtId="0" fontId="83" fillId="0" borderId="14" xfId="0" applyFont="1" applyBorder="1" applyAlignment="1" applyProtection="1">
      <alignment horizontal="center" vertical="center" wrapText="1"/>
      <protection/>
    </xf>
    <xf numFmtId="0" fontId="83" fillId="0" borderId="13" xfId="0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4" fillId="0" borderId="12" xfId="0" applyFont="1" applyBorder="1" applyAlignment="1" applyProtection="1">
      <alignment horizontal="left" vertical="center" wrapText="1"/>
      <protection locked="0"/>
    </xf>
    <xf numFmtId="0" fontId="6" fillId="35" borderId="16" xfId="0" applyFont="1" applyFill="1" applyBorder="1" applyAlignment="1" applyProtection="1">
      <alignment horizontal="left" wrapText="1"/>
      <protection/>
    </xf>
    <xf numFmtId="0" fontId="6" fillId="0" borderId="18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31" fillId="0" borderId="11" xfId="0" applyFont="1" applyBorder="1" applyAlignment="1" applyProtection="1">
      <alignment horizontal="left"/>
      <protection/>
    </xf>
    <xf numFmtId="0" fontId="31" fillId="0" borderId="0" xfId="0" applyFont="1" applyBorder="1" applyAlignment="1" applyProtection="1">
      <alignment horizontal="left"/>
      <protection/>
    </xf>
    <xf numFmtId="0" fontId="30" fillId="0" borderId="19" xfId="0" applyFont="1" applyBorder="1" applyAlignment="1" applyProtection="1">
      <alignment horizontal="left"/>
      <protection/>
    </xf>
    <xf numFmtId="0" fontId="30" fillId="0" borderId="17" xfId="0" applyFont="1" applyBorder="1" applyAlignment="1" applyProtection="1">
      <alignment horizontal="left"/>
      <protection/>
    </xf>
    <xf numFmtId="0" fontId="30" fillId="0" borderId="11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1" fontId="2" fillId="0" borderId="15" xfId="0" applyNumberFormat="1" applyFont="1" applyBorder="1" applyAlignment="1" applyProtection="1">
      <alignment horizontal="left" vertical="center"/>
      <protection/>
    </xf>
    <xf numFmtId="1" fontId="2" fillId="0" borderId="10" xfId="0" applyNumberFormat="1" applyFont="1" applyBorder="1" applyAlignment="1" applyProtection="1">
      <alignment horizontal="left" vertical="center"/>
      <protection/>
    </xf>
    <xf numFmtId="1" fontId="6" fillId="0" borderId="15" xfId="0" applyNumberFormat="1" applyFont="1" applyBorder="1" applyAlignment="1" applyProtection="1">
      <alignment horizontal="left" vertical="center"/>
      <protection/>
    </xf>
    <xf numFmtId="1" fontId="6" fillId="0" borderId="10" xfId="0" applyNumberFormat="1" applyFont="1" applyBorder="1" applyAlignment="1" applyProtection="1">
      <alignment horizontal="left" vertical="center"/>
      <protection/>
    </xf>
    <xf numFmtId="0" fontId="22" fillId="0" borderId="21" xfId="0" applyFont="1" applyBorder="1" applyAlignment="1" applyProtection="1">
      <alignment horizontal="left"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2" fillId="34" borderId="12" xfId="0" applyFont="1" applyFill="1" applyBorder="1" applyAlignment="1" applyProtection="1">
      <alignment horizontal="center" wrapText="1"/>
      <protection/>
    </xf>
    <xf numFmtId="0" fontId="2" fillId="34" borderId="21" xfId="0" applyFont="1" applyFill="1" applyBorder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13" xfId="0" applyFont="1" applyFill="1" applyBorder="1" applyAlignment="1" applyProtection="1">
      <alignment horizontal="center" wrapText="1"/>
      <protection/>
    </xf>
    <xf numFmtId="0" fontId="2" fillId="34" borderId="19" xfId="0" applyFont="1" applyFill="1" applyBorder="1" applyAlignment="1" applyProtection="1">
      <alignment horizontal="center" wrapText="1"/>
      <protection/>
    </xf>
    <xf numFmtId="0" fontId="2" fillId="34" borderId="17" xfId="0" applyFont="1" applyFill="1" applyBorder="1" applyAlignment="1" applyProtection="1">
      <alignment horizontal="center" wrapText="1"/>
      <protection/>
    </xf>
    <xf numFmtId="0" fontId="2" fillId="34" borderId="20" xfId="0" applyFont="1" applyFill="1" applyBorder="1" applyAlignment="1" applyProtection="1">
      <alignment horizontal="center" wrapText="1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0" fontId="16" fillId="0" borderId="20" xfId="0" applyFont="1" applyFill="1" applyBorder="1" applyAlignment="1" applyProtection="1">
      <alignment horizontal="center" vertical="center"/>
      <protection/>
    </xf>
    <xf numFmtId="0" fontId="16" fillId="0" borderId="21" xfId="0" applyFont="1" applyFill="1" applyBorder="1" applyAlignment="1" applyProtection="1">
      <alignment horizontal="center" vertical="center"/>
      <protection/>
    </xf>
    <xf numFmtId="0" fontId="16" fillId="0" borderId="14" xfId="0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left" vertical="center"/>
      <protection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20" xfId="0" applyFont="1" applyBorder="1" applyAlignment="1" applyProtection="1">
      <alignment horizontal="left" vertical="center"/>
      <protection/>
    </xf>
    <xf numFmtId="0" fontId="23" fillId="0" borderId="19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right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 vertical="center"/>
      <protection/>
    </xf>
    <xf numFmtId="172" fontId="3" fillId="0" borderId="0" xfId="0" applyNumberFormat="1" applyFont="1" applyFill="1" applyBorder="1" applyAlignment="1" applyProtection="1">
      <alignment horizontal="center"/>
      <protection/>
    </xf>
    <xf numFmtId="0" fontId="84" fillId="37" borderId="19" xfId="0" applyFont="1" applyFill="1" applyBorder="1" applyAlignment="1">
      <alignment horizontal="center" vertical="center"/>
    </xf>
    <xf numFmtId="0" fontId="84" fillId="37" borderId="17" xfId="0" applyFont="1" applyFill="1" applyBorder="1" applyAlignment="1">
      <alignment horizontal="center" vertical="center"/>
    </xf>
    <xf numFmtId="0" fontId="84" fillId="37" borderId="20" xfId="0" applyFont="1" applyFill="1" applyBorder="1" applyAlignment="1">
      <alignment horizontal="center" vertical="center"/>
    </xf>
    <xf numFmtId="0" fontId="84" fillId="37" borderId="21" xfId="0" applyFont="1" applyFill="1" applyBorder="1" applyAlignment="1">
      <alignment horizontal="center" vertical="center"/>
    </xf>
    <xf numFmtId="0" fontId="84" fillId="37" borderId="14" xfId="0" applyFont="1" applyFill="1" applyBorder="1" applyAlignment="1">
      <alignment horizontal="center" vertical="center"/>
    </xf>
    <xf numFmtId="0" fontId="84" fillId="37" borderId="13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left"/>
    </xf>
    <xf numFmtId="0" fontId="0" fillId="0" borderId="16" xfId="0" applyFont="1" applyBorder="1" applyAlignment="1" applyProtection="1">
      <alignment horizontal="left"/>
      <protection/>
    </xf>
    <xf numFmtId="4" fontId="33" fillId="0" borderId="19" xfId="0" applyNumberFormat="1" applyFont="1" applyBorder="1" applyAlignment="1">
      <alignment horizontal="left" vertical="top" wrapText="1"/>
    </xf>
    <xf numFmtId="4" fontId="33" fillId="0" borderId="17" xfId="0" applyNumberFormat="1" applyFont="1" applyBorder="1" applyAlignment="1">
      <alignment horizontal="left" vertical="top" wrapText="1"/>
    </xf>
    <xf numFmtId="4" fontId="33" fillId="0" borderId="20" xfId="0" applyNumberFormat="1" applyFont="1" applyBorder="1" applyAlignment="1">
      <alignment horizontal="left" vertical="top" wrapText="1"/>
    </xf>
    <xf numFmtId="4" fontId="33" fillId="0" borderId="11" xfId="0" applyNumberFormat="1" applyFont="1" applyBorder="1" applyAlignment="1">
      <alignment horizontal="left" vertical="top" wrapText="1"/>
    </xf>
    <xf numFmtId="4" fontId="33" fillId="0" borderId="0" xfId="0" applyNumberFormat="1" applyFont="1" applyBorder="1" applyAlignment="1">
      <alignment horizontal="left" vertical="top" wrapText="1"/>
    </xf>
    <xf numFmtId="4" fontId="33" fillId="0" borderId="12" xfId="0" applyNumberFormat="1" applyFont="1" applyBorder="1" applyAlignment="1">
      <alignment horizontal="left" vertical="top" wrapText="1"/>
    </xf>
    <xf numFmtId="4" fontId="33" fillId="0" borderId="21" xfId="0" applyNumberFormat="1" applyFont="1" applyBorder="1" applyAlignment="1">
      <alignment horizontal="left" vertical="top" wrapText="1"/>
    </xf>
    <xf numFmtId="4" fontId="33" fillId="0" borderId="14" xfId="0" applyNumberFormat="1" applyFont="1" applyBorder="1" applyAlignment="1">
      <alignment horizontal="left" vertical="top" wrapText="1"/>
    </xf>
    <xf numFmtId="4" fontId="33" fillId="0" borderId="13" xfId="0" applyNumberFormat="1" applyFont="1" applyBorder="1" applyAlignment="1">
      <alignment horizontal="left" vertical="top" wrapTex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5" fillId="37" borderId="19" xfId="0" applyFont="1" applyFill="1" applyBorder="1" applyAlignment="1">
      <alignment horizontal="center" vertical="center"/>
    </xf>
    <xf numFmtId="0" fontId="85" fillId="37" borderId="17" xfId="0" applyFont="1" applyFill="1" applyBorder="1" applyAlignment="1">
      <alignment horizontal="center" vertical="center"/>
    </xf>
    <xf numFmtId="0" fontId="85" fillId="37" borderId="20" xfId="0" applyFont="1" applyFill="1" applyBorder="1" applyAlignment="1">
      <alignment horizontal="center" vertical="center"/>
    </xf>
    <xf numFmtId="0" fontId="85" fillId="37" borderId="21" xfId="0" applyFont="1" applyFill="1" applyBorder="1" applyAlignment="1">
      <alignment horizontal="center" vertical="center"/>
    </xf>
    <xf numFmtId="0" fontId="85" fillId="37" borderId="14" xfId="0" applyFont="1" applyFill="1" applyBorder="1" applyAlignment="1">
      <alignment horizontal="center" vertical="center"/>
    </xf>
    <xf numFmtId="0" fontId="85" fillId="37" borderId="13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2" fillId="0" borderId="16" xfId="0" applyFont="1" applyBorder="1" applyAlignment="1">
      <alignment horizontal="left"/>
    </xf>
    <xf numFmtId="0" fontId="15" fillId="0" borderId="27" xfId="0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5" fillId="0" borderId="21" xfId="0" applyNumberFormat="1" applyFont="1" applyBorder="1" applyAlignment="1" applyProtection="1">
      <alignment horizontal="center" vertical="center"/>
      <protection/>
    </xf>
    <xf numFmtId="0" fontId="25" fillId="0" borderId="14" xfId="0" applyNumberFormat="1" applyFont="1" applyBorder="1" applyAlignment="1" applyProtection="1">
      <alignment horizontal="center" vertical="center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13" fillId="0" borderId="26" xfId="0" applyFont="1" applyBorder="1" applyAlignment="1">
      <alignment horizontal="left" vertical="center"/>
    </xf>
    <xf numFmtId="0" fontId="80" fillId="36" borderId="16" xfId="0" applyFont="1" applyFill="1" applyBorder="1" applyAlignment="1">
      <alignment horizontal="left" vertical="center"/>
    </xf>
    <xf numFmtId="0" fontId="81" fillId="36" borderId="16" xfId="0" applyFont="1" applyFill="1" applyBorder="1" applyAlignment="1">
      <alignment horizontal="left" vertical="center"/>
    </xf>
    <xf numFmtId="0" fontId="86" fillId="0" borderId="16" xfId="0" applyFont="1" applyBorder="1" applyAlignment="1" applyProtection="1">
      <alignment horizontal="left"/>
      <protection locked="0"/>
    </xf>
    <xf numFmtId="0" fontId="25" fillId="0" borderId="16" xfId="0" applyFont="1" applyBorder="1" applyAlignment="1" applyProtection="1">
      <alignment horizontal="center" vertical="center"/>
      <protection/>
    </xf>
    <xf numFmtId="2" fontId="25" fillId="0" borderId="16" xfId="0" applyNumberFormat="1" applyFont="1" applyBorder="1" applyAlignment="1" applyProtection="1">
      <alignment horizontal="right"/>
      <protection locked="0"/>
    </xf>
    <xf numFmtId="2" fontId="25" fillId="0" borderId="16" xfId="0" applyNumberFormat="1" applyFont="1" applyBorder="1" applyAlignment="1" applyProtection="1">
      <alignment horizontal="right" wrapText="1"/>
      <protection locked="0"/>
    </xf>
    <xf numFmtId="2" fontId="25" fillId="0" borderId="26" xfId="0" applyNumberFormat="1" applyFont="1" applyBorder="1" applyAlignment="1" applyProtection="1">
      <alignment horizontal="right"/>
      <protection/>
    </xf>
    <xf numFmtId="2" fontId="25" fillId="0" borderId="16" xfId="0" applyNumberFormat="1" applyFont="1" applyBorder="1" applyAlignment="1" applyProtection="1">
      <alignment horizontal="right" wrapText="1"/>
      <protection/>
    </xf>
    <xf numFmtId="0" fontId="25" fillId="0" borderId="24" xfId="0" applyFont="1" applyBorder="1" applyAlignment="1" applyProtection="1">
      <alignment horizontal="center" vertical="center"/>
      <protection/>
    </xf>
    <xf numFmtId="2" fontId="25" fillId="0" borderId="24" xfId="0" applyNumberFormat="1" applyFont="1" applyBorder="1" applyAlignment="1" applyProtection="1">
      <alignment horizontal="right"/>
      <protection locked="0"/>
    </xf>
    <xf numFmtId="0" fontId="13" fillId="0" borderId="16" xfId="0" applyFont="1" applyBorder="1" applyAlignment="1" applyProtection="1">
      <alignment horizontal="left" wrapText="1"/>
      <protection locked="0"/>
    </xf>
    <xf numFmtId="0" fontId="25" fillId="0" borderId="16" xfId="0" applyFont="1" applyBorder="1" applyAlignment="1" applyProtection="1">
      <alignment horizontal="center" vertical="center" wrapText="1"/>
      <protection/>
    </xf>
    <xf numFmtId="0" fontId="14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wrapText="1"/>
    </xf>
    <xf numFmtId="0" fontId="2" fillId="0" borderId="11" xfId="0" applyFont="1" applyBorder="1" applyAlignment="1" applyProtection="1">
      <alignment horizontal="justify" vertical="center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7" fillId="0" borderId="16" xfId="0" applyFont="1" applyBorder="1" applyAlignment="1" applyProtection="1">
      <alignment horizontal="center" vertical="center"/>
      <protection/>
    </xf>
    <xf numFmtId="2" fontId="24" fillId="0" borderId="27" xfId="0" applyNumberFormat="1" applyFont="1" applyBorder="1" applyAlignment="1">
      <alignment horizontal="right" wrapText="1"/>
    </xf>
    <xf numFmtId="0" fontId="2" fillId="0" borderId="24" xfId="0" applyFont="1" applyBorder="1" applyAlignment="1" applyProtection="1">
      <alignment horizontal="left"/>
      <protection locked="0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right" vertical="center"/>
    </xf>
    <xf numFmtId="0" fontId="0" fillId="0" borderId="12" xfId="0" applyFont="1" applyBorder="1" applyAlignment="1" applyProtection="1">
      <alignment horizontal="left"/>
      <protection locked="0"/>
    </xf>
    <xf numFmtId="0" fontId="20" fillId="33" borderId="18" xfId="0" applyFont="1" applyFill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 applyProtection="1">
      <alignment horizontal="left"/>
      <protection/>
    </xf>
    <xf numFmtId="0" fontId="11" fillId="0" borderId="19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0" fillId="0" borderId="1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87" fillId="0" borderId="16" xfId="0" applyFont="1" applyBorder="1" applyAlignment="1">
      <alignment horizontal="left"/>
    </xf>
    <xf numFmtId="0" fontId="11" fillId="0" borderId="16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84" fillId="37" borderId="19" xfId="0" applyFont="1" applyFill="1" applyBorder="1" applyAlignment="1">
      <alignment horizontal="center"/>
    </xf>
    <xf numFmtId="0" fontId="84" fillId="37" borderId="17" xfId="0" applyFont="1" applyFill="1" applyBorder="1" applyAlignment="1">
      <alignment horizontal="center"/>
    </xf>
    <xf numFmtId="0" fontId="84" fillId="37" borderId="20" xfId="0" applyFont="1" applyFill="1" applyBorder="1" applyAlignment="1">
      <alignment horizontal="center"/>
    </xf>
    <xf numFmtId="0" fontId="84" fillId="37" borderId="21" xfId="0" applyFont="1" applyFill="1" applyBorder="1" applyAlignment="1">
      <alignment horizontal="center"/>
    </xf>
    <xf numFmtId="0" fontId="84" fillId="37" borderId="14" xfId="0" applyFont="1" applyFill="1" applyBorder="1" applyAlignment="1">
      <alignment horizontal="center"/>
    </xf>
    <xf numFmtId="0" fontId="84" fillId="37" borderId="13" xfId="0" applyFont="1" applyFill="1" applyBorder="1" applyAlignment="1">
      <alignment horizontal="center"/>
    </xf>
    <xf numFmtId="0" fontId="30" fillId="38" borderId="19" xfId="0" applyFont="1" applyFill="1" applyBorder="1" applyAlignment="1">
      <alignment horizontal="center"/>
    </xf>
    <xf numFmtId="0" fontId="30" fillId="38" borderId="17" xfId="0" applyFont="1" applyFill="1" applyBorder="1" applyAlignment="1">
      <alignment horizontal="center"/>
    </xf>
    <xf numFmtId="0" fontId="30" fillId="38" borderId="20" xfId="0" applyFont="1" applyFill="1" applyBorder="1" applyAlignment="1">
      <alignment horizontal="center"/>
    </xf>
    <xf numFmtId="0" fontId="88" fillId="0" borderId="16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89" fillId="36" borderId="23" xfId="0" applyFont="1" applyFill="1" applyBorder="1" applyAlignment="1">
      <alignment vertical="top"/>
    </xf>
    <xf numFmtId="0" fontId="81" fillId="36" borderId="15" xfId="0" applyFont="1" applyFill="1" applyBorder="1" applyAlignment="1">
      <alignment vertical="top"/>
    </xf>
    <xf numFmtId="0" fontId="81" fillId="36" borderId="10" xfId="0" applyFont="1" applyFill="1" applyBorder="1" applyAlignment="1">
      <alignment vertical="top"/>
    </xf>
    <xf numFmtId="0" fontId="7" fillId="0" borderId="18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86" fillId="0" borderId="23" xfId="0" applyFont="1" applyBorder="1" applyAlignment="1">
      <alignment horizontal="left"/>
    </xf>
    <xf numFmtId="0" fontId="86" fillId="0" borderId="15" xfId="0" applyFont="1" applyBorder="1" applyAlignment="1">
      <alignment horizontal="left"/>
    </xf>
    <xf numFmtId="0" fontId="86" fillId="0" borderId="1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23" xfId="0" applyFon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23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80" fillId="36" borderId="23" xfId="0" applyFont="1" applyFill="1" applyBorder="1" applyAlignment="1">
      <alignment vertical="top"/>
    </xf>
    <xf numFmtId="0" fontId="12" fillId="0" borderId="23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0" fontId="2" fillId="0" borderId="34" xfId="0" applyFont="1" applyBorder="1" applyAlignment="1">
      <alignment horizontal="left"/>
    </xf>
    <xf numFmtId="0" fontId="28" fillId="0" borderId="23" xfId="0" applyFont="1" applyBorder="1" applyAlignment="1">
      <alignment horizontal="left" wrapText="1"/>
    </xf>
    <xf numFmtId="0" fontId="2" fillId="0" borderId="35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1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5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6" fillId="0" borderId="2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29" fillId="0" borderId="23" xfId="0" applyFont="1" applyBorder="1" applyAlignment="1">
      <alignment horizontal="left" wrapText="1"/>
    </xf>
    <xf numFmtId="0" fontId="29" fillId="0" borderId="15" xfId="0" applyFont="1" applyBorder="1" applyAlignment="1">
      <alignment horizontal="left" wrapText="1"/>
    </xf>
    <xf numFmtId="0" fontId="29" fillId="0" borderId="10" xfId="0" applyFont="1" applyBorder="1" applyAlignment="1">
      <alignment horizontal="left" wrapText="1"/>
    </xf>
    <xf numFmtId="0" fontId="2" fillId="0" borderId="28" xfId="0" applyFont="1" applyBorder="1" applyAlignment="1" applyProtection="1">
      <alignment horizontal="justify" vertical="center"/>
      <protection locked="0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41" xfId="0" applyFont="1" applyBorder="1" applyAlignment="1" applyProtection="1">
      <alignment horizontal="justify" vertical="center"/>
      <protection locked="0"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2" fillId="0" borderId="36" xfId="0" applyFont="1" applyBorder="1" applyAlignment="1" applyProtection="1">
      <alignment horizontal="justify" vertical="center"/>
      <protection locked="0"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2">
    <dxf>
      <font>
        <b/>
        <i val="0"/>
      </font>
    </dxf>
    <dxf>
      <font>
        <b/>
        <i val="0"/>
      </font>
      <numFmt numFmtId="175" formatCode="0.00_);[Red]\(0.00\)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142875</xdr:rowOff>
    </xdr:from>
    <xdr:to>
      <xdr:col>7</xdr:col>
      <xdr:colOff>161925</xdr:colOff>
      <xdr:row>9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428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6</xdr:col>
      <xdr:colOff>190500</xdr:colOff>
      <xdr:row>7</xdr:row>
      <xdr:rowOff>114300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57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133350</xdr:rowOff>
    </xdr:from>
    <xdr:to>
      <xdr:col>7</xdr:col>
      <xdr:colOff>47625</xdr:colOff>
      <xdr:row>8</xdr:row>
      <xdr:rowOff>47625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333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6.28125" style="0" customWidth="1"/>
  </cols>
  <sheetData>
    <row r="1" ht="15.75">
      <c r="A1" s="129" t="s">
        <v>187</v>
      </c>
    </row>
    <row r="2" ht="15.75">
      <c r="A2" s="130"/>
    </row>
    <row r="3" ht="15">
      <c r="A3" s="131" t="s">
        <v>188</v>
      </c>
    </row>
    <row r="4" ht="15">
      <c r="A4" s="131" t="s">
        <v>189</v>
      </c>
    </row>
    <row r="5" ht="15">
      <c r="A5" s="131"/>
    </row>
    <row r="6" ht="15">
      <c r="A6" s="131" t="s">
        <v>190</v>
      </c>
    </row>
    <row r="7" ht="15">
      <c r="A7" s="131" t="s">
        <v>191</v>
      </c>
    </row>
    <row r="8" ht="15">
      <c r="A8" s="131" t="s">
        <v>192</v>
      </c>
    </row>
    <row r="9" ht="15">
      <c r="A9" s="131"/>
    </row>
    <row r="10" ht="15">
      <c r="A10" s="131" t="s">
        <v>193</v>
      </c>
    </row>
    <row r="11" ht="15">
      <c r="A11" s="131" t="s">
        <v>194</v>
      </c>
    </row>
    <row r="12" ht="15">
      <c r="A12" s="131" t="s">
        <v>195</v>
      </c>
    </row>
    <row r="13" ht="15">
      <c r="A13" s="131"/>
    </row>
    <row r="14" ht="15">
      <c r="A14" s="131" t="s">
        <v>196</v>
      </c>
    </row>
    <row r="15" ht="15">
      <c r="A15" s="131" t="s">
        <v>197</v>
      </c>
    </row>
    <row r="16" ht="15">
      <c r="A16" s="131" t="s">
        <v>198</v>
      </c>
    </row>
    <row r="17" ht="15">
      <c r="A17" s="132" t="s">
        <v>199</v>
      </c>
    </row>
  </sheetData>
  <sheetProtection password="CDE6" sheet="1" objects="1" scenarios="1"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90"/>
  <sheetViews>
    <sheetView zoomScalePageLayoutView="0" workbookViewId="0" topLeftCell="A1">
      <pane xSplit="21" topLeftCell="V1" activePane="topRight" state="frozen"/>
      <selection pane="topLeft" activeCell="A1" sqref="A1"/>
      <selection pane="topRight" activeCell="A2" sqref="A2:U2"/>
    </sheetView>
  </sheetViews>
  <sheetFormatPr defaultColWidth="9.140625" defaultRowHeight="12.75"/>
  <cols>
    <col min="1" max="1" width="2.8515625" style="24" customWidth="1"/>
    <col min="2" max="20" width="2.7109375" style="24" customWidth="1"/>
    <col min="21" max="21" width="9.421875" style="24" customWidth="1"/>
    <col min="22" max="33" width="11.421875" style="24" customWidth="1"/>
    <col min="34" max="34" width="14.57421875" style="24" hidden="1" customWidth="1"/>
    <col min="35" max="47" width="2.7109375" style="24" customWidth="1"/>
    <col min="48" max="48" width="3.140625" style="24" customWidth="1"/>
    <col min="49" max="54" width="2.7109375" style="24" customWidth="1"/>
    <col min="55" max="55" width="9.140625" style="24" customWidth="1"/>
    <col min="56" max="68" width="11.421875" style="24" customWidth="1"/>
    <col min="69" max="16384" width="9.140625" style="24" customWidth="1"/>
  </cols>
  <sheetData>
    <row r="1" spans="1:68" s="66" customFormat="1" ht="35.25" customHeight="1">
      <c r="A1" s="175" t="s">
        <v>130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7"/>
      <c r="V1" s="76" t="s">
        <v>99</v>
      </c>
      <c r="W1" s="76" t="s">
        <v>100</v>
      </c>
      <c r="X1" s="76" t="s">
        <v>101</v>
      </c>
      <c r="Y1" s="112" t="s">
        <v>102</v>
      </c>
      <c r="Z1" s="108"/>
      <c r="AA1" s="108"/>
      <c r="AB1" s="108"/>
      <c r="AC1" s="65"/>
      <c r="AD1" s="65"/>
      <c r="AE1" s="65"/>
      <c r="AF1" s="65"/>
      <c r="AG1" s="65"/>
      <c r="AH1" s="65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7"/>
      <c r="BJ1" s="27"/>
      <c r="BK1" s="27"/>
      <c r="BL1" s="27"/>
      <c r="BM1" s="27"/>
      <c r="BN1" s="27"/>
      <c r="BO1" s="27"/>
      <c r="BP1" s="27"/>
    </row>
    <row r="2" spans="1:68" s="66" customFormat="1" ht="19.5" customHeight="1">
      <c r="A2" s="190" t="s">
        <v>201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2"/>
      <c r="V2" s="78" t="s">
        <v>118</v>
      </c>
      <c r="W2" s="78" t="s">
        <v>137</v>
      </c>
      <c r="X2" s="79" t="s">
        <v>119</v>
      </c>
      <c r="Y2" s="80">
        <v>2023</v>
      </c>
      <c r="Z2" s="128"/>
      <c r="AA2" s="128"/>
      <c r="AB2" s="65"/>
      <c r="AC2" s="65"/>
      <c r="AD2" s="65"/>
      <c r="AE2" s="65"/>
      <c r="AF2" s="65"/>
      <c r="AG2" s="65"/>
      <c r="AH2" s="65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7"/>
      <c r="BJ2" s="27"/>
      <c r="BK2" s="27"/>
      <c r="BL2" s="27"/>
      <c r="BM2" s="27"/>
      <c r="BN2" s="27"/>
      <c r="BO2" s="27"/>
      <c r="BP2" s="27"/>
    </row>
    <row r="3" spans="1:68" ht="19.5" customHeight="1">
      <c r="A3" s="157" t="s">
        <v>200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36"/>
      <c r="AA3" s="136"/>
      <c r="AB3" s="65"/>
      <c r="AC3" s="65"/>
      <c r="AD3" s="65"/>
      <c r="AE3" s="65"/>
      <c r="AF3" s="65"/>
      <c r="AG3" s="65"/>
      <c r="AH3" s="4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7"/>
      <c r="BJ3" s="27"/>
      <c r="BK3" s="27"/>
      <c r="BL3" s="27"/>
      <c r="BM3" s="27"/>
      <c r="BN3" s="27"/>
      <c r="BO3" s="27"/>
      <c r="BP3" s="27"/>
    </row>
    <row r="4" spans="1:68" ht="14.25" customHeight="1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37"/>
      <c r="AA4" s="137"/>
      <c r="AB4" s="25"/>
      <c r="AC4" s="25"/>
      <c r="AD4" s="25"/>
      <c r="AE4" s="25"/>
      <c r="AF4" s="25"/>
      <c r="AG4" s="25"/>
      <c r="AH4" s="25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7"/>
      <c r="BJ4" s="27"/>
      <c r="BK4" s="27"/>
      <c r="BL4" s="27"/>
      <c r="BM4" s="27"/>
      <c r="BN4" s="27"/>
      <c r="BO4" s="27"/>
      <c r="BP4" s="27"/>
    </row>
    <row r="5" spans="1:68" ht="14.25" customHeight="1" hidden="1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1"/>
      <c r="Q5" s="110"/>
      <c r="R5" s="110"/>
      <c r="S5" s="110"/>
      <c r="T5" s="110"/>
      <c r="U5" s="110"/>
      <c r="V5" s="28">
        <v>1</v>
      </c>
      <c r="W5" s="28">
        <v>2</v>
      </c>
      <c r="X5" s="28">
        <v>3</v>
      </c>
      <c r="Y5" s="28">
        <v>4</v>
      </c>
      <c r="Z5" s="28">
        <v>5</v>
      </c>
      <c r="AA5" s="28">
        <v>6</v>
      </c>
      <c r="AB5" s="28">
        <v>7</v>
      </c>
      <c r="AC5" s="28">
        <v>8</v>
      </c>
      <c r="AD5" s="28">
        <v>9</v>
      </c>
      <c r="AE5" s="28">
        <v>10</v>
      </c>
      <c r="AF5" s="28">
        <v>11</v>
      </c>
      <c r="AG5" s="28">
        <v>12</v>
      </c>
      <c r="AH5" s="29">
        <v>13</v>
      </c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7"/>
      <c r="BJ5" s="27"/>
      <c r="BK5" s="27"/>
      <c r="BL5" s="27"/>
      <c r="BM5" s="27"/>
      <c r="BN5" s="27"/>
      <c r="BO5" s="27"/>
      <c r="BP5" s="27"/>
    </row>
    <row r="6" spans="1:34" ht="16.5" customHeight="1">
      <c r="A6" s="178" t="s">
        <v>5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30" t="s">
        <v>40</v>
      </c>
      <c r="W6" s="30" t="s">
        <v>41</v>
      </c>
      <c r="X6" s="30" t="s">
        <v>42</v>
      </c>
      <c r="Y6" s="30" t="s">
        <v>43</v>
      </c>
      <c r="Z6" s="30" t="s">
        <v>44</v>
      </c>
      <c r="AA6" s="30" t="s">
        <v>45</v>
      </c>
      <c r="AB6" s="30" t="s">
        <v>46</v>
      </c>
      <c r="AC6" s="30" t="s">
        <v>47</v>
      </c>
      <c r="AD6" s="30" t="s">
        <v>48</v>
      </c>
      <c r="AE6" s="30" t="s">
        <v>49</v>
      </c>
      <c r="AF6" s="30" t="s">
        <v>50</v>
      </c>
      <c r="AG6" s="30" t="s">
        <v>51</v>
      </c>
      <c r="AH6" s="30" t="s">
        <v>53</v>
      </c>
    </row>
    <row r="7" spans="1:34" ht="16.5" customHeight="1">
      <c r="A7" s="94" t="s">
        <v>66</v>
      </c>
      <c r="B7" s="168" t="s">
        <v>82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70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32">
        <f>IF(SUM(V7:AG7)=0,"",SUM(V7:AG7))</f>
      </c>
    </row>
    <row r="8" spans="1:34" ht="16.5" customHeight="1">
      <c r="A8" s="95" t="s">
        <v>67</v>
      </c>
      <c r="B8" s="168" t="s">
        <v>133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70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32">
        <f aca="true" t="shared" si="0" ref="AH8:AH18">IF(SUM(V8:AG8)=0,"",SUM(V8:AG8))</f>
      </c>
    </row>
    <row r="9" spans="1:34" ht="16.5" customHeight="1">
      <c r="A9" s="95" t="s">
        <v>59</v>
      </c>
      <c r="B9" s="168" t="s">
        <v>83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70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32">
        <f t="shared" si="0"/>
      </c>
    </row>
    <row r="10" spans="1:34" ht="16.5" customHeight="1">
      <c r="A10" s="69" t="s">
        <v>60</v>
      </c>
      <c r="B10" s="168" t="s">
        <v>134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70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32">
        <f t="shared" si="0"/>
      </c>
    </row>
    <row r="11" spans="1:34" ht="16.5" customHeight="1">
      <c r="A11" s="69" t="s">
        <v>61</v>
      </c>
      <c r="B11" s="168" t="s">
        <v>84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70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32">
        <f t="shared" si="0"/>
      </c>
    </row>
    <row r="12" spans="1:34" ht="16.5" customHeight="1">
      <c r="A12" s="70" t="s">
        <v>62</v>
      </c>
      <c r="B12" s="171" t="s">
        <v>85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3"/>
      <c r="V12" s="115">
        <f>IF(SUM(V7:V11)=0,"",SUM(V7:V11))</f>
      </c>
      <c r="W12" s="115">
        <f>IF(SUM(W7:W11)=0,"",SUM(W7:W11))</f>
      </c>
      <c r="X12" s="116">
        <f>IF(SUM(X7:X11)=0,"",SUM(X7:X11))</f>
      </c>
      <c r="Y12" s="116">
        <f aca="true" t="shared" si="1" ref="Y12:AG12">IF(SUM(Y7:Y11)=0,"",SUM(Y7:Y11))</f>
      </c>
      <c r="Z12" s="116">
        <f t="shared" si="1"/>
      </c>
      <c r="AA12" s="116">
        <f t="shared" si="1"/>
      </c>
      <c r="AB12" s="116">
        <f t="shared" si="1"/>
      </c>
      <c r="AC12" s="116">
        <f t="shared" si="1"/>
      </c>
      <c r="AD12" s="116">
        <f t="shared" si="1"/>
      </c>
      <c r="AE12" s="116">
        <f t="shared" si="1"/>
      </c>
      <c r="AF12" s="116">
        <f t="shared" si="1"/>
      </c>
      <c r="AG12" s="116">
        <f t="shared" si="1"/>
      </c>
      <c r="AH12" s="116">
        <f>IF(SUM(AH7:AH11)=0,"",SUM(AH7:AH11))</f>
      </c>
    </row>
    <row r="13" spans="1:34" ht="16.5" customHeight="1">
      <c r="A13" s="69" t="s">
        <v>63</v>
      </c>
      <c r="B13" s="168" t="s">
        <v>86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70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32">
        <f t="shared" si="0"/>
      </c>
    </row>
    <row r="14" spans="1:34" ht="16.5" customHeight="1">
      <c r="A14" s="69" t="s">
        <v>64</v>
      </c>
      <c r="B14" s="168" t="s">
        <v>87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32">
        <f t="shared" si="0"/>
      </c>
    </row>
    <row r="15" spans="1:34" ht="16.5" customHeight="1">
      <c r="A15" s="69" t="s">
        <v>65</v>
      </c>
      <c r="B15" s="168" t="s">
        <v>135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70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32">
        <f t="shared" si="0"/>
      </c>
    </row>
    <row r="16" spans="1:34" ht="16.5" customHeight="1">
      <c r="A16" s="71" t="s">
        <v>1</v>
      </c>
      <c r="B16" s="161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3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32">
        <f t="shared" si="0"/>
      </c>
    </row>
    <row r="17" spans="1:34" ht="16.5" customHeight="1">
      <c r="A17" s="71" t="s">
        <v>2</v>
      </c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3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32">
        <f t="shared" si="0"/>
      </c>
    </row>
    <row r="18" spans="1:34" ht="16.5" customHeight="1">
      <c r="A18" s="69" t="s">
        <v>68</v>
      </c>
      <c r="B18" s="168" t="s">
        <v>88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70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32">
        <f t="shared" si="0"/>
      </c>
    </row>
    <row r="19" spans="1:34" ht="16.5" customHeight="1">
      <c r="A19" s="96" t="s">
        <v>69</v>
      </c>
      <c r="B19" s="171" t="s">
        <v>89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3"/>
      <c r="V19" s="40">
        <f>IF(SUM(V12:V18)=0,"",SUM(V12:V18))</f>
      </c>
      <c r="W19" s="40">
        <f>IF(SUM(W12:W18)=0,"",SUM(W12:W18))</f>
      </c>
      <c r="X19" s="34">
        <f>IF(SUM(X12:X18)=0,"",SUM(X12:X18))</f>
      </c>
      <c r="Y19" s="34">
        <f aca="true" t="shared" si="2" ref="Y19:AG19">IF(SUM(Y12:Y18)=0,"",SUM(Y12:Y18))</f>
      </c>
      <c r="Z19" s="34">
        <f t="shared" si="2"/>
      </c>
      <c r="AA19" s="34">
        <f t="shared" si="2"/>
      </c>
      <c r="AB19" s="34">
        <f t="shared" si="2"/>
      </c>
      <c r="AC19" s="34">
        <f t="shared" si="2"/>
      </c>
      <c r="AD19" s="34">
        <f t="shared" si="2"/>
      </c>
      <c r="AE19" s="34">
        <f t="shared" si="2"/>
      </c>
      <c r="AF19" s="34">
        <f t="shared" si="2"/>
      </c>
      <c r="AG19" s="34">
        <f t="shared" si="2"/>
      </c>
      <c r="AH19" s="34">
        <f>IF(SUM(AH12:AH18)=0,"",SUM(AH12:AH18))</f>
      </c>
    </row>
    <row r="20" spans="1:34" ht="16.5" customHeight="1">
      <c r="A20" s="97" t="s">
        <v>3</v>
      </c>
      <c r="B20" s="194" t="s">
        <v>90</v>
      </c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6"/>
      <c r="V20" s="73"/>
      <c r="W20" s="41">
        <f>IF(V20="","",V37)</f>
      </c>
      <c r="X20" s="41">
        <f aca="true" t="shared" si="3" ref="X20:AG20">IF(W20="","",W37)</f>
      </c>
      <c r="Y20" s="41">
        <f t="shared" si="3"/>
      </c>
      <c r="Z20" s="41">
        <f t="shared" si="3"/>
      </c>
      <c r="AA20" s="41">
        <f t="shared" si="3"/>
      </c>
      <c r="AB20" s="41">
        <f t="shared" si="3"/>
      </c>
      <c r="AC20" s="41">
        <f t="shared" si="3"/>
      </c>
      <c r="AD20" s="41">
        <f t="shared" si="3"/>
      </c>
      <c r="AE20" s="41">
        <f t="shared" si="3"/>
      </c>
      <c r="AF20" s="41">
        <f t="shared" si="3"/>
      </c>
      <c r="AG20" s="41">
        <f t="shared" si="3"/>
      </c>
      <c r="AH20" s="32">
        <f>IF(V20="","",V20)</f>
      </c>
    </row>
    <row r="21" spans="1:34" ht="16.5" customHeight="1">
      <c r="A21" s="98" t="s">
        <v>4</v>
      </c>
      <c r="B21" s="180" t="s">
        <v>91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2"/>
      <c r="V21" s="74">
        <f>IF(SUM(V19:V20)=0,0,SUM(V19:V20))</f>
        <v>0</v>
      </c>
      <c r="W21" s="74">
        <f aca="true" t="shared" si="4" ref="W21:AG21">IF(SUM(W19:W20)=0,0,SUM(W19:W20))</f>
        <v>0</v>
      </c>
      <c r="X21" s="74">
        <f t="shared" si="4"/>
        <v>0</v>
      </c>
      <c r="Y21" s="74">
        <f t="shared" si="4"/>
        <v>0</v>
      </c>
      <c r="Z21" s="74">
        <f t="shared" si="4"/>
        <v>0</v>
      </c>
      <c r="AA21" s="74">
        <f t="shared" si="4"/>
        <v>0</v>
      </c>
      <c r="AB21" s="74">
        <f t="shared" si="4"/>
        <v>0</v>
      </c>
      <c r="AC21" s="74">
        <f t="shared" si="4"/>
        <v>0</v>
      </c>
      <c r="AD21" s="74">
        <f t="shared" si="4"/>
        <v>0</v>
      </c>
      <c r="AE21" s="74">
        <f t="shared" si="4"/>
        <v>0</v>
      </c>
      <c r="AF21" s="74">
        <f t="shared" si="4"/>
        <v>0</v>
      </c>
      <c r="AG21" s="74">
        <f t="shared" si="4"/>
        <v>0</v>
      </c>
      <c r="AH21" s="35">
        <f>IF(SUM(AH19:AH20)=0,"",SUM(AH19:AH20))</f>
      </c>
    </row>
    <row r="22" ht="16.5" customHeight="1"/>
    <row r="23" spans="1:34" ht="16.5" customHeight="1">
      <c r="A23" s="178" t="s">
        <v>8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36" t="s">
        <v>40</v>
      </c>
      <c r="W23" s="36" t="s">
        <v>41</v>
      </c>
      <c r="X23" s="36" t="s">
        <v>42</v>
      </c>
      <c r="Y23" s="36" t="s">
        <v>43</v>
      </c>
      <c r="Z23" s="36" t="s">
        <v>44</v>
      </c>
      <c r="AA23" s="36" t="s">
        <v>45</v>
      </c>
      <c r="AB23" s="36" t="s">
        <v>46</v>
      </c>
      <c r="AC23" s="36" t="s">
        <v>47</v>
      </c>
      <c r="AD23" s="36" t="s">
        <v>48</v>
      </c>
      <c r="AE23" s="36" t="s">
        <v>49</v>
      </c>
      <c r="AF23" s="36" t="s">
        <v>50</v>
      </c>
      <c r="AG23" s="36" t="s">
        <v>51</v>
      </c>
      <c r="AH23" s="36" t="s">
        <v>53</v>
      </c>
    </row>
    <row r="24" spans="1:34" ht="16.5" customHeight="1">
      <c r="A24" s="94" t="s">
        <v>71</v>
      </c>
      <c r="B24" s="183" t="s">
        <v>131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32">
        <f>IF(SUM(V24:AG24)=0,"",SUM(V24:AG24))</f>
      </c>
    </row>
    <row r="25" spans="1:34" ht="16.5" customHeight="1">
      <c r="A25" s="67" t="s">
        <v>72</v>
      </c>
      <c r="B25" s="166" t="s">
        <v>92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32">
        <f aca="true" t="shared" si="5" ref="AH25:AH31">IF(SUM(V25:AG25)=0,"",SUM(V25:AG25))</f>
      </c>
    </row>
    <row r="26" spans="1:34" ht="16.5" customHeight="1">
      <c r="A26" s="72" t="s">
        <v>54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32">
        <f t="shared" si="5"/>
      </c>
    </row>
    <row r="27" spans="1:34" ht="16.5" customHeight="1">
      <c r="A27" s="67" t="s">
        <v>73</v>
      </c>
      <c r="B27" s="166" t="s">
        <v>93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32">
        <f t="shared" si="5"/>
      </c>
    </row>
    <row r="28" spans="1:34" ht="16.5" customHeight="1">
      <c r="A28" s="67" t="s">
        <v>74</v>
      </c>
      <c r="B28" s="166" t="s">
        <v>94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32">
        <f t="shared" si="5"/>
      </c>
    </row>
    <row r="29" spans="1:34" ht="16.5" customHeight="1">
      <c r="A29" s="72" t="s">
        <v>55</v>
      </c>
      <c r="B29" s="164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32">
        <f t="shared" si="5"/>
      </c>
    </row>
    <row r="30" spans="1:34" ht="16.5" customHeight="1">
      <c r="A30" s="72" t="s">
        <v>56</v>
      </c>
      <c r="B30" s="164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32">
        <f t="shared" si="5"/>
      </c>
    </row>
    <row r="31" spans="1:34" ht="16.5" customHeight="1">
      <c r="A31" s="72" t="s">
        <v>22</v>
      </c>
      <c r="B31" s="164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32">
        <f t="shared" si="5"/>
      </c>
    </row>
    <row r="32" spans="1:34" ht="16.5" customHeight="1">
      <c r="A32" s="99" t="s">
        <v>75</v>
      </c>
      <c r="B32" s="174" t="s">
        <v>186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42">
        <f>IF(V12="","",ROUNDDOWN(V12*0.1,2))</f>
      </c>
      <c r="W32" s="37">
        <f>IF(W12="","",ROUNDDOWN(W12*0.1,2))</f>
      </c>
      <c r="X32" s="37">
        <f aca="true" t="shared" si="6" ref="X32:AG32">IF(X12="","",ROUNDDOWN(X12*0.1,2))</f>
      </c>
      <c r="Y32" s="37">
        <f t="shared" si="6"/>
      </c>
      <c r="Z32" s="37">
        <f t="shared" si="6"/>
      </c>
      <c r="AA32" s="37">
        <f t="shared" si="6"/>
      </c>
      <c r="AB32" s="37">
        <f t="shared" si="6"/>
      </c>
      <c r="AC32" s="37">
        <f t="shared" si="6"/>
      </c>
      <c r="AD32" s="37">
        <f t="shared" si="6"/>
      </c>
      <c r="AE32" s="37">
        <f t="shared" si="6"/>
      </c>
      <c r="AF32" s="37">
        <f t="shared" si="6"/>
      </c>
      <c r="AG32" s="37">
        <f t="shared" si="6"/>
      </c>
      <c r="AH32" s="37">
        <f>IF(AH12="","",SUM(V32:AG32))</f>
      </c>
    </row>
    <row r="33" spans="1:34" ht="16.5" customHeight="1">
      <c r="A33" s="100" t="s">
        <v>76</v>
      </c>
      <c r="B33" s="179" t="s">
        <v>136</v>
      </c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42">
        <f>IF(V15="","",ROUNDDOWN(V15*0.333334,2))</f>
      </c>
      <c r="W33" s="42">
        <f aca="true" t="shared" si="7" ref="W33:AG33">IF(W15="","",ROUNDDOWN(W15*0.333334,2))</f>
      </c>
      <c r="X33" s="42">
        <f t="shared" si="7"/>
      </c>
      <c r="Y33" s="42">
        <f t="shared" si="7"/>
      </c>
      <c r="Z33" s="42">
        <f t="shared" si="7"/>
      </c>
      <c r="AA33" s="42">
        <f t="shared" si="7"/>
      </c>
      <c r="AB33" s="42">
        <f t="shared" si="7"/>
      </c>
      <c r="AC33" s="42">
        <f t="shared" si="7"/>
      </c>
      <c r="AD33" s="42">
        <f t="shared" si="7"/>
      </c>
      <c r="AE33" s="42">
        <f t="shared" si="7"/>
      </c>
      <c r="AF33" s="42">
        <f t="shared" si="7"/>
      </c>
      <c r="AG33" s="42">
        <f t="shared" si="7"/>
      </c>
      <c r="AH33" s="42">
        <f>IF(AH15="","",SUM(V33:AG33))</f>
      </c>
    </row>
    <row r="34" spans="1:34" ht="16.5" customHeight="1">
      <c r="A34" s="72" t="s">
        <v>57</v>
      </c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32">
        <f>IF(SUM(V34:AG34)=0,"",SUM(V34:AG34))</f>
      </c>
    </row>
    <row r="35" spans="1:34" ht="16.5" customHeight="1">
      <c r="A35" s="94" t="s">
        <v>70</v>
      </c>
      <c r="B35" s="166" t="s">
        <v>95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42">
        <f>IF(V18="","",V18)</f>
      </c>
      <c r="W35" s="37">
        <f>IF(W18="","",W18)</f>
      </c>
      <c r="X35" s="37">
        <f aca="true" t="shared" si="8" ref="X35:AH35">IF(X18="","",X18)</f>
      </c>
      <c r="Y35" s="37">
        <f t="shared" si="8"/>
      </c>
      <c r="Z35" s="37">
        <f t="shared" si="8"/>
      </c>
      <c r="AA35" s="37">
        <f t="shared" si="8"/>
      </c>
      <c r="AB35" s="37">
        <f t="shared" si="8"/>
      </c>
      <c r="AC35" s="37">
        <f t="shared" si="8"/>
      </c>
      <c r="AD35" s="37">
        <f t="shared" si="8"/>
      </c>
      <c r="AE35" s="37">
        <f t="shared" si="8"/>
      </c>
      <c r="AF35" s="37">
        <f t="shared" si="8"/>
      </c>
      <c r="AG35" s="37">
        <f t="shared" si="8"/>
      </c>
      <c r="AH35" s="37">
        <f t="shared" si="8"/>
      </c>
    </row>
    <row r="36" spans="1:34" ht="16.5" customHeight="1">
      <c r="A36" s="96" t="s">
        <v>77</v>
      </c>
      <c r="B36" s="174" t="s">
        <v>96</v>
      </c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43">
        <f>IF(SUM(V24:V35)=0,0,SUM(V24:V35))</f>
        <v>0</v>
      </c>
      <c r="W36" s="43">
        <f aca="true" t="shared" si="9" ref="W36:AG36">IF(SUM(W24:W35)=0,0,SUM(W24:W35))</f>
        <v>0</v>
      </c>
      <c r="X36" s="43">
        <f t="shared" si="9"/>
        <v>0</v>
      </c>
      <c r="Y36" s="43">
        <f t="shared" si="9"/>
        <v>0</v>
      </c>
      <c r="Z36" s="43">
        <f t="shared" si="9"/>
        <v>0</v>
      </c>
      <c r="AA36" s="43">
        <f t="shared" si="9"/>
        <v>0</v>
      </c>
      <c r="AB36" s="43">
        <f t="shared" si="9"/>
        <v>0</v>
      </c>
      <c r="AC36" s="43">
        <f t="shared" si="9"/>
        <v>0</v>
      </c>
      <c r="AD36" s="43">
        <f t="shared" si="9"/>
        <v>0</v>
      </c>
      <c r="AE36" s="43">
        <f t="shared" si="9"/>
        <v>0</v>
      </c>
      <c r="AF36" s="43">
        <f t="shared" si="9"/>
        <v>0</v>
      </c>
      <c r="AG36" s="43">
        <f t="shared" si="9"/>
        <v>0</v>
      </c>
      <c r="AH36" s="43">
        <f>IF(SUM(AH24:AH35)=0,"",SUM(AH24:AH35))</f>
      </c>
    </row>
    <row r="37" spans="1:34" ht="16.5" customHeight="1">
      <c r="A37" s="96" t="s">
        <v>78</v>
      </c>
      <c r="B37" s="174" t="s">
        <v>97</v>
      </c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43">
        <f>IF(V20="","",SUM(V21-V36))</f>
      </c>
      <c r="W37" s="43">
        <f aca="true" t="shared" si="10" ref="W37:AG37">IF(W20="","",SUM(W21-W36))</f>
      </c>
      <c r="X37" s="43">
        <f t="shared" si="10"/>
      </c>
      <c r="Y37" s="43">
        <f t="shared" si="10"/>
      </c>
      <c r="Z37" s="43">
        <f t="shared" si="10"/>
      </c>
      <c r="AA37" s="43">
        <f t="shared" si="10"/>
      </c>
      <c r="AB37" s="43">
        <f t="shared" si="10"/>
      </c>
      <c r="AC37" s="43">
        <f t="shared" si="10"/>
      </c>
      <c r="AD37" s="43">
        <f t="shared" si="10"/>
      </c>
      <c r="AE37" s="43">
        <f t="shared" si="10"/>
      </c>
      <c r="AF37" s="43">
        <f t="shared" si="10"/>
      </c>
      <c r="AG37" s="43">
        <f t="shared" si="10"/>
      </c>
      <c r="AH37" s="43">
        <f>IF(AH36="","",SUM(AH21-AH36))</f>
      </c>
    </row>
    <row r="38" spans="1:34" ht="16.5" customHeight="1">
      <c r="A38" s="98" t="s">
        <v>79</v>
      </c>
      <c r="B38" s="193" t="s">
        <v>98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39">
        <f>IF(SUM(V36:V37)=0,"",SUM(V36:V37))</f>
      </c>
      <c r="W38" s="39">
        <f aca="true" t="shared" si="11" ref="W38:AH38">IF(SUM(W36:W37)=0,"",SUM(W36:W37))</f>
      </c>
      <c r="X38" s="39">
        <f t="shared" si="11"/>
      </c>
      <c r="Y38" s="39">
        <f t="shared" si="11"/>
      </c>
      <c r="Z38" s="39">
        <f t="shared" si="11"/>
      </c>
      <c r="AA38" s="39">
        <f t="shared" si="11"/>
      </c>
      <c r="AB38" s="39">
        <f t="shared" si="11"/>
      </c>
      <c r="AC38" s="39">
        <f t="shared" si="11"/>
      </c>
      <c r="AD38" s="39">
        <f t="shared" si="11"/>
      </c>
      <c r="AE38" s="39">
        <f t="shared" si="11"/>
      </c>
      <c r="AF38" s="39">
        <f t="shared" si="11"/>
      </c>
      <c r="AG38" s="39">
        <f t="shared" si="11"/>
      </c>
      <c r="AH38" s="39">
        <f t="shared" si="11"/>
      </c>
    </row>
    <row r="40" spans="7:34" ht="14.25">
      <c r="G40" s="184" t="s">
        <v>120</v>
      </c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6"/>
      <c r="V40" s="28">
        <v>1</v>
      </c>
      <c r="W40" s="28">
        <v>2</v>
      </c>
      <c r="X40" s="28">
        <v>3</v>
      </c>
      <c r="Y40" s="28">
        <v>4</v>
      </c>
      <c r="Z40" s="28">
        <v>5</v>
      </c>
      <c r="AA40" s="28">
        <v>6</v>
      </c>
      <c r="AB40" s="28">
        <v>7</v>
      </c>
      <c r="AC40" s="28">
        <v>8</v>
      </c>
      <c r="AD40" s="28">
        <v>9</v>
      </c>
      <c r="AE40" s="28">
        <v>10</v>
      </c>
      <c r="AF40" s="28">
        <v>11</v>
      </c>
      <c r="AG40" s="28">
        <v>12</v>
      </c>
      <c r="AH40" s="29">
        <v>13</v>
      </c>
    </row>
    <row r="41" spans="7:34" ht="14.25">
      <c r="G41" s="187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9"/>
      <c r="V41" s="84" t="s">
        <v>40</v>
      </c>
      <c r="W41" s="36" t="s">
        <v>41</v>
      </c>
      <c r="X41" s="36" t="s">
        <v>42</v>
      </c>
      <c r="Y41" s="36" t="s">
        <v>43</v>
      </c>
      <c r="Z41" s="36" t="s">
        <v>44</v>
      </c>
      <c r="AA41" s="36" t="s">
        <v>45</v>
      </c>
      <c r="AB41" s="36" t="s">
        <v>46</v>
      </c>
      <c r="AC41" s="36" t="s">
        <v>47</v>
      </c>
      <c r="AD41" s="36" t="s">
        <v>48</v>
      </c>
      <c r="AE41" s="36" t="s">
        <v>49</v>
      </c>
      <c r="AF41" s="36" t="s">
        <v>50</v>
      </c>
      <c r="AG41" s="36" t="s">
        <v>51</v>
      </c>
      <c r="AH41" s="36" t="s">
        <v>116</v>
      </c>
    </row>
    <row r="42" spans="7:35" ht="15">
      <c r="G42" s="85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7" t="s">
        <v>103</v>
      </c>
      <c r="V42" s="117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66"/>
    </row>
    <row r="43" spans="7:35" ht="15">
      <c r="G43" s="88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89" t="s">
        <v>104</v>
      </c>
      <c r="V43" s="117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66"/>
    </row>
    <row r="44" spans="7:35" ht="15">
      <c r="G44" s="88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89" t="s">
        <v>138</v>
      </c>
      <c r="V44" s="117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66"/>
    </row>
    <row r="45" spans="7:35" ht="15">
      <c r="G45" s="8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89" t="s">
        <v>139</v>
      </c>
      <c r="V45" s="117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66"/>
    </row>
    <row r="46" spans="7:35" ht="15">
      <c r="G46" s="88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89" t="s">
        <v>140</v>
      </c>
      <c r="V46" s="117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66"/>
    </row>
    <row r="47" spans="7:35" ht="15">
      <c r="G47" s="88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89" t="s">
        <v>105</v>
      </c>
      <c r="V47" s="117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66"/>
    </row>
    <row r="48" spans="7:35" ht="15">
      <c r="G48" s="88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89" t="s">
        <v>106</v>
      </c>
      <c r="V48" s="117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66"/>
    </row>
    <row r="49" spans="7:35" ht="15">
      <c r="G49" s="88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89" t="s">
        <v>107</v>
      </c>
      <c r="V49" s="117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66"/>
    </row>
    <row r="50" spans="7:35" ht="15">
      <c r="G50" s="88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89" t="s">
        <v>108</v>
      </c>
      <c r="V50" s="117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66"/>
    </row>
    <row r="51" spans="7:35" ht="15">
      <c r="G51" s="88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89" t="s">
        <v>109</v>
      </c>
      <c r="V51" s="117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66"/>
    </row>
    <row r="52" spans="7:35" ht="15">
      <c r="G52" s="88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89" t="s">
        <v>110</v>
      </c>
      <c r="V52" s="117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66"/>
    </row>
    <row r="53" spans="7:61" ht="15">
      <c r="G53" s="88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89" t="s">
        <v>117</v>
      </c>
      <c r="V53" s="117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93">
        <f>SUM(V53:AG53)</f>
        <v>0</v>
      </c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66"/>
      <c r="BC53" s="66"/>
      <c r="BD53" s="66"/>
      <c r="BE53" s="66"/>
      <c r="BF53" s="66"/>
      <c r="BG53" s="66"/>
      <c r="BH53" s="66"/>
      <c r="BI53" s="66"/>
    </row>
    <row r="54" spans="7:61" ht="15">
      <c r="G54" s="88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89" t="s">
        <v>112</v>
      </c>
      <c r="V54" s="117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66"/>
      <c r="BC54" s="66"/>
      <c r="BD54" s="66"/>
      <c r="BE54" s="66"/>
      <c r="BF54" s="66"/>
      <c r="BG54" s="66"/>
      <c r="BH54" s="66"/>
      <c r="BI54" s="66"/>
    </row>
    <row r="55" spans="7:61" ht="15">
      <c r="G55" s="88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89" t="s">
        <v>111</v>
      </c>
      <c r="V55" s="117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</row>
    <row r="56" spans="7:61" ht="15">
      <c r="G56" s="88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89" t="s">
        <v>113</v>
      </c>
      <c r="V56" s="117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</row>
    <row r="57" spans="7:61" ht="15">
      <c r="G57" s="88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89" t="s">
        <v>114</v>
      </c>
      <c r="V57" s="117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</row>
    <row r="58" spans="7:35" ht="15">
      <c r="G58" s="90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2" t="s">
        <v>115</v>
      </c>
      <c r="V58" s="117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66"/>
    </row>
    <row r="59" spans="21:35" ht="15">
      <c r="U59" s="75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66"/>
    </row>
    <row r="60" spans="7:35" ht="15" hidden="1">
      <c r="G60" s="85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7" t="str">
        <f aca="true" t="shared" si="12" ref="U60:U76">U42</f>
        <v>Número de Conferências</v>
      </c>
      <c r="V60" s="81">
        <f>IF(V42="","",V42)</f>
      </c>
      <c r="W60" s="81">
        <f>IF(W42="",V60,W42)</f>
      </c>
      <c r="X60" s="81">
        <f aca="true" t="shared" si="13" ref="X60:AH60">IF(X42="",W60,X42)</f>
      </c>
      <c r="Y60" s="81">
        <f t="shared" si="13"/>
      </c>
      <c r="Z60" s="81">
        <f t="shared" si="13"/>
      </c>
      <c r="AA60" s="81">
        <f t="shared" si="13"/>
      </c>
      <c r="AB60" s="81">
        <f t="shared" si="13"/>
      </c>
      <c r="AC60" s="81">
        <f t="shared" si="13"/>
      </c>
      <c r="AD60" s="81">
        <f t="shared" si="13"/>
      </c>
      <c r="AE60" s="81">
        <f t="shared" si="13"/>
      </c>
      <c r="AF60" s="81">
        <f t="shared" si="13"/>
      </c>
      <c r="AG60" s="81">
        <f t="shared" si="13"/>
      </c>
      <c r="AH60" s="81">
        <f t="shared" si="13"/>
      </c>
      <c r="AI60" s="66"/>
    </row>
    <row r="61" spans="7:35" ht="15" hidden="1">
      <c r="G61" s="88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87" t="str">
        <f t="shared" si="12"/>
        <v>Número de Conselhos Particulares</v>
      </c>
      <c r="V61" s="81">
        <f aca="true" t="shared" si="14" ref="V61:V76">IF(V43="","",V43)</f>
      </c>
      <c r="W61" s="81">
        <f>IF(W43="",V61,W43)</f>
      </c>
      <c r="X61" s="81">
        <f aca="true" t="shared" si="15" ref="X61:AH61">IF(X43="",W61,X43)</f>
      </c>
      <c r="Y61" s="81">
        <f t="shared" si="15"/>
      </c>
      <c r="Z61" s="81">
        <f t="shared" si="15"/>
      </c>
      <c r="AA61" s="81">
        <f t="shared" si="15"/>
      </c>
      <c r="AB61" s="81">
        <f t="shared" si="15"/>
      </c>
      <c r="AC61" s="81">
        <f t="shared" si="15"/>
      </c>
      <c r="AD61" s="81">
        <f t="shared" si="15"/>
      </c>
      <c r="AE61" s="81">
        <f t="shared" si="15"/>
      </c>
      <c r="AF61" s="81">
        <f t="shared" si="15"/>
      </c>
      <c r="AG61" s="81">
        <f t="shared" si="15"/>
      </c>
      <c r="AH61" s="81">
        <f t="shared" si="15"/>
      </c>
      <c r="AI61" s="66"/>
    </row>
    <row r="62" spans="7:35" ht="15" hidden="1">
      <c r="G62" s="88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87" t="str">
        <f t="shared" si="12"/>
        <v>Número de Conselhos Centrais</v>
      </c>
      <c r="V62" s="81">
        <f t="shared" si="14"/>
      </c>
      <c r="W62" s="81">
        <f aca="true" t="shared" si="16" ref="W62:AH63">IF(W44="",V62,W44)</f>
      </c>
      <c r="X62" s="81">
        <f t="shared" si="16"/>
      </c>
      <c r="Y62" s="81">
        <f t="shared" si="16"/>
      </c>
      <c r="Z62" s="81">
        <f t="shared" si="16"/>
      </c>
      <c r="AA62" s="81">
        <f t="shared" si="16"/>
      </c>
      <c r="AB62" s="81">
        <f t="shared" si="16"/>
      </c>
      <c r="AC62" s="81">
        <f t="shared" si="16"/>
      </c>
      <c r="AD62" s="81">
        <f t="shared" si="16"/>
      </c>
      <c r="AE62" s="81">
        <f t="shared" si="16"/>
      </c>
      <c r="AF62" s="81">
        <f t="shared" si="16"/>
      </c>
      <c r="AG62" s="81">
        <f t="shared" si="16"/>
      </c>
      <c r="AH62" s="81">
        <f t="shared" si="16"/>
      </c>
      <c r="AI62" s="66"/>
    </row>
    <row r="63" spans="7:35" ht="15" hidden="1">
      <c r="G63" s="88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87" t="str">
        <f t="shared" si="12"/>
        <v>Número de Funcionários do Metropolitano</v>
      </c>
      <c r="V63" s="81">
        <f t="shared" si="14"/>
      </c>
      <c r="W63" s="81">
        <f t="shared" si="16"/>
      </c>
      <c r="X63" s="81">
        <f t="shared" si="16"/>
      </c>
      <c r="Y63" s="81">
        <f t="shared" si="16"/>
      </c>
      <c r="Z63" s="81">
        <f t="shared" si="16"/>
      </c>
      <c r="AA63" s="81">
        <f t="shared" si="16"/>
      </c>
      <c r="AB63" s="81">
        <f t="shared" si="16"/>
      </c>
      <c r="AC63" s="81">
        <f t="shared" si="16"/>
      </c>
      <c r="AD63" s="81">
        <f t="shared" si="16"/>
      </c>
      <c r="AE63" s="81">
        <f t="shared" si="16"/>
      </c>
      <c r="AF63" s="81">
        <f t="shared" si="16"/>
      </c>
      <c r="AG63" s="81">
        <f t="shared" si="16"/>
      </c>
      <c r="AH63" s="81">
        <f t="shared" si="16"/>
      </c>
      <c r="AI63" s="66"/>
    </row>
    <row r="64" spans="7:35" ht="15" hidden="1">
      <c r="G64" s="88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87" t="str">
        <f t="shared" si="12"/>
        <v>Número de Funcionários dos Centrais</v>
      </c>
      <c r="V64" s="81">
        <f t="shared" si="14"/>
      </c>
      <c r="W64" s="81">
        <f aca="true" t="shared" si="17" ref="W64:AH64">IF(W46="",V64,W46)</f>
      </c>
      <c r="X64" s="81">
        <f t="shared" si="17"/>
      </c>
      <c r="Y64" s="81">
        <f t="shared" si="17"/>
      </c>
      <c r="Z64" s="81">
        <f t="shared" si="17"/>
      </c>
      <c r="AA64" s="81">
        <f t="shared" si="17"/>
      </c>
      <c r="AB64" s="81">
        <f t="shared" si="17"/>
      </c>
      <c r="AC64" s="81">
        <f t="shared" si="17"/>
      </c>
      <c r="AD64" s="81">
        <f t="shared" si="17"/>
      </c>
      <c r="AE64" s="81">
        <f t="shared" si="17"/>
      </c>
      <c r="AF64" s="81">
        <f t="shared" si="17"/>
      </c>
      <c r="AG64" s="81">
        <f t="shared" si="17"/>
      </c>
      <c r="AH64" s="81">
        <f t="shared" si="17"/>
      </c>
      <c r="AI64" s="66"/>
    </row>
    <row r="65" spans="7:35" ht="15" hidden="1">
      <c r="G65" s="88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87" t="str">
        <f t="shared" si="12"/>
        <v>Número de Confrades</v>
      </c>
      <c r="V65" s="81">
        <f t="shared" si="14"/>
      </c>
      <c r="W65" s="81">
        <f aca="true" t="shared" si="18" ref="W65:AH65">IF(W47="",V65,W47)</f>
      </c>
      <c r="X65" s="81">
        <f t="shared" si="18"/>
      </c>
      <c r="Y65" s="81">
        <f t="shared" si="18"/>
      </c>
      <c r="Z65" s="81">
        <f t="shared" si="18"/>
      </c>
      <c r="AA65" s="81">
        <f t="shared" si="18"/>
      </c>
      <c r="AB65" s="81">
        <f t="shared" si="18"/>
      </c>
      <c r="AC65" s="81">
        <f t="shared" si="18"/>
      </c>
      <c r="AD65" s="81">
        <f t="shared" si="18"/>
      </c>
      <c r="AE65" s="81">
        <f t="shared" si="18"/>
      </c>
      <c r="AF65" s="81">
        <f t="shared" si="18"/>
      </c>
      <c r="AG65" s="81">
        <f t="shared" si="18"/>
      </c>
      <c r="AH65" s="81">
        <f t="shared" si="18"/>
      </c>
      <c r="AI65" s="66"/>
    </row>
    <row r="66" spans="7:35" ht="15" hidden="1">
      <c r="G66" s="88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87" t="str">
        <f t="shared" si="12"/>
        <v>Número de Consócias</v>
      </c>
      <c r="V66" s="81">
        <f t="shared" si="14"/>
      </c>
      <c r="W66" s="81">
        <f aca="true" t="shared" si="19" ref="W66:AH66">IF(W48="",V66,W48)</f>
      </c>
      <c r="X66" s="81">
        <f t="shared" si="19"/>
      </c>
      <c r="Y66" s="81">
        <f t="shared" si="19"/>
      </c>
      <c r="Z66" s="81">
        <f t="shared" si="19"/>
      </c>
      <c r="AA66" s="81">
        <f t="shared" si="19"/>
      </c>
      <c r="AB66" s="81">
        <f t="shared" si="19"/>
      </c>
      <c r="AC66" s="81">
        <f t="shared" si="19"/>
      </c>
      <c r="AD66" s="81">
        <f t="shared" si="19"/>
      </c>
      <c r="AE66" s="81">
        <f t="shared" si="19"/>
      </c>
      <c r="AF66" s="81">
        <f t="shared" si="19"/>
      </c>
      <c r="AG66" s="81">
        <f t="shared" si="19"/>
      </c>
      <c r="AH66" s="81">
        <f t="shared" si="19"/>
      </c>
      <c r="AI66" s="66"/>
    </row>
    <row r="67" spans="7:35" ht="15" hidden="1">
      <c r="G67" s="8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87" t="str">
        <f t="shared" si="12"/>
        <v>Número de Aspirantes</v>
      </c>
      <c r="V67" s="81">
        <f t="shared" si="14"/>
      </c>
      <c r="W67" s="81">
        <f aca="true" t="shared" si="20" ref="W67:AH67">IF(W49="",V67,W49)</f>
      </c>
      <c r="X67" s="81">
        <f t="shared" si="20"/>
      </c>
      <c r="Y67" s="81">
        <f t="shared" si="20"/>
      </c>
      <c r="Z67" s="81">
        <f t="shared" si="20"/>
      </c>
      <c r="AA67" s="81">
        <f t="shared" si="20"/>
      </c>
      <c r="AB67" s="81">
        <f t="shared" si="20"/>
      </c>
      <c r="AC67" s="81">
        <f t="shared" si="20"/>
      </c>
      <c r="AD67" s="81">
        <f t="shared" si="20"/>
      </c>
      <c r="AE67" s="81">
        <f t="shared" si="20"/>
      </c>
      <c r="AF67" s="81">
        <f t="shared" si="20"/>
      </c>
      <c r="AG67" s="81">
        <f t="shared" si="20"/>
      </c>
      <c r="AH67" s="81">
        <f t="shared" si="20"/>
      </c>
      <c r="AI67" s="66"/>
    </row>
    <row r="68" spans="7:35" ht="15" hidden="1">
      <c r="G68" s="88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87" t="str">
        <f t="shared" si="12"/>
        <v>Membros Auxiliares</v>
      </c>
      <c r="V68" s="81">
        <f t="shared" si="14"/>
      </c>
      <c r="W68" s="81">
        <f aca="true" t="shared" si="21" ref="W68:AH68">IF(W50="",V68,W50)</f>
      </c>
      <c r="X68" s="81">
        <f t="shared" si="21"/>
      </c>
      <c r="Y68" s="81">
        <f t="shared" si="21"/>
      </c>
      <c r="Z68" s="81">
        <f t="shared" si="21"/>
      </c>
      <c r="AA68" s="81">
        <f t="shared" si="21"/>
      </c>
      <c r="AB68" s="81">
        <f t="shared" si="21"/>
      </c>
      <c r="AC68" s="81">
        <f t="shared" si="21"/>
      </c>
      <c r="AD68" s="81">
        <f t="shared" si="21"/>
      </c>
      <c r="AE68" s="81">
        <f t="shared" si="21"/>
      </c>
      <c r="AF68" s="81">
        <f t="shared" si="21"/>
      </c>
      <c r="AG68" s="81">
        <f t="shared" si="21"/>
      </c>
      <c r="AH68" s="81">
        <f t="shared" si="21"/>
      </c>
      <c r="AI68" s="66"/>
    </row>
    <row r="69" spans="7:35" ht="15" hidden="1">
      <c r="G69" s="88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87" t="str">
        <f t="shared" si="12"/>
        <v>Número de Famílias Assistidas</v>
      </c>
      <c r="V69" s="81">
        <f t="shared" si="14"/>
      </c>
      <c r="W69" s="81">
        <f aca="true" t="shared" si="22" ref="W69:AH69">IF(W51="",V69,W51)</f>
      </c>
      <c r="X69" s="81">
        <f t="shared" si="22"/>
      </c>
      <c r="Y69" s="81">
        <f t="shared" si="22"/>
      </c>
      <c r="Z69" s="81">
        <f t="shared" si="22"/>
      </c>
      <c r="AA69" s="81">
        <f t="shared" si="22"/>
      </c>
      <c r="AB69" s="81">
        <f t="shared" si="22"/>
      </c>
      <c r="AC69" s="81">
        <f t="shared" si="22"/>
      </c>
      <c r="AD69" s="81">
        <f t="shared" si="22"/>
      </c>
      <c r="AE69" s="81">
        <f t="shared" si="22"/>
      </c>
      <c r="AF69" s="81">
        <f t="shared" si="22"/>
      </c>
      <c r="AG69" s="81">
        <f t="shared" si="22"/>
      </c>
      <c r="AH69" s="81">
        <f t="shared" si="22"/>
      </c>
      <c r="AI69" s="66"/>
    </row>
    <row r="70" spans="7:35" ht="15" hidden="1">
      <c r="G70" s="88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87" t="str">
        <f t="shared" si="12"/>
        <v>Número de Pessoas Assistidas</v>
      </c>
      <c r="V70" s="81">
        <f t="shared" si="14"/>
      </c>
      <c r="W70" s="81">
        <f aca="true" t="shared" si="23" ref="W70:AH70">IF(W52="",V70,W52)</f>
      </c>
      <c r="X70" s="81">
        <f t="shared" si="23"/>
      </c>
      <c r="Y70" s="81">
        <f t="shared" si="23"/>
      </c>
      <c r="Z70" s="81">
        <f t="shared" si="23"/>
      </c>
      <c r="AA70" s="81">
        <f t="shared" si="23"/>
      </c>
      <c r="AB70" s="81">
        <f t="shared" si="23"/>
      </c>
      <c r="AC70" s="81">
        <f t="shared" si="23"/>
      </c>
      <c r="AD70" s="81">
        <f t="shared" si="23"/>
      </c>
      <c r="AE70" s="81">
        <f t="shared" si="23"/>
      </c>
      <c r="AF70" s="81">
        <f t="shared" si="23"/>
      </c>
      <c r="AG70" s="81">
        <f t="shared" si="23"/>
      </c>
      <c r="AH70" s="81">
        <f t="shared" si="23"/>
      </c>
      <c r="AI70" s="66"/>
    </row>
    <row r="71" spans="7:35" ht="15" hidden="1">
      <c r="G71" s="88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87" t="str">
        <f t="shared" si="12"/>
        <v>Total de Alimentos Doados em Kg</v>
      </c>
      <c r="V71" s="81">
        <f t="shared" si="14"/>
      </c>
      <c r="W71" s="81">
        <f aca="true" t="shared" si="24" ref="W71:AG71">IF(W53="","",W53)</f>
      </c>
      <c r="X71" s="81">
        <f t="shared" si="24"/>
      </c>
      <c r="Y71" s="81">
        <f t="shared" si="24"/>
      </c>
      <c r="Z71" s="81">
        <f t="shared" si="24"/>
      </c>
      <c r="AA71" s="81">
        <f t="shared" si="24"/>
      </c>
      <c r="AB71" s="81">
        <f t="shared" si="24"/>
      </c>
      <c r="AC71" s="81">
        <f t="shared" si="24"/>
      </c>
      <c r="AD71" s="81">
        <f t="shared" si="24"/>
      </c>
      <c r="AE71" s="81">
        <f t="shared" si="24"/>
      </c>
      <c r="AF71" s="81">
        <f t="shared" si="24"/>
      </c>
      <c r="AG71" s="81">
        <f t="shared" si="24"/>
      </c>
      <c r="AH71" s="81">
        <f>SUM(V71:AG71)</f>
        <v>0</v>
      </c>
      <c r="AI71" s="66"/>
    </row>
    <row r="72" spans="7:35" ht="15" hidden="1">
      <c r="G72" s="8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87" t="str">
        <f t="shared" si="12"/>
        <v>Número de Obras Especiais - O.E.</v>
      </c>
      <c r="V72" s="81">
        <f t="shared" si="14"/>
      </c>
      <c r="W72" s="81">
        <f aca="true" t="shared" si="25" ref="W72:AH72">IF(W54="",V72,W54)</f>
      </c>
      <c r="X72" s="81">
        <f t="shared" si="25"/>
      </c>
      <c r="Y72" s="81">
        <f t="shared" si="25"/>
      </c>
      <c r="Z72" s="81">
        <f t="shared" si="25"/>
      </c>
      <c r="AA72" s="81">
        <f t="shared" si="25"/>
      </c>
      <c r="AB72" s="81">
        <f t="shared" si="25"/>
      </c>
      <c r="AC72" s="81">
        <f t="shared" si="25"/>
      </c>
      <c r="AD72" s="81">
        <f t="shared" si="25"/>
      </c>
      <c r="AE72" s="81">
        <f t="shared" si="25"/>
      </c>
      <c r="AF72" s="81">
        <f t="shared" si="25"/>
      </c>
      <c r="AG72" s="81">
        <f t="shared" si="25"/>
      </c>
      <c r="AH72" s="81">
        <f t="shared" si="25"/>
      </c>
      <c r="AI72" s="66"/>
    </row>
    <row r="73" spans="7:35" ht="15" hidden="1">
      <c r="G73" s="88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87" t="str">
        <f t="shared" si="12"/>
        <v>Total de Pessoas Atendidas na O.E.</v>
      </c>
      <c r="V73" s="81">
        <f t="shared" si="14"/>
      </c>
      <c r="W73" s="81">
        <f aca="true" t="shared" si="26" ref="W73:AH73">IF(W55="",V73,W55)</f>
      </c>
      <c r="X73" s="81">
        <f t="shared" si="26"/>
      </c>
      <c r="Y73" s="81">
        <f t="shared" si="26"/>
      </c>
      <c r="Z73" s="81">
        <f t="shared" si="26"/>
      </c>
      <c r="AA73" s="81">
        <f t="shared" si="26"/>
      </c>
      <c r="AB73" s="81">
        <f t="shared" si="26"/>
      </c>
      <c r="AC73" s="81">
        <f t="shared" si="26"/>
      </c>
      <c r="AD73" s="81">
        <f t="shared" si="26"/>
      </c>
      <c r="AE73" s="81">
        <f t="shared" si="26"/>
      </c>
      <c r="AF73" s="81">
        <f t="shared" si="26"/>
      </c>
      <c r="AG73" s="81">
        <f t="shared" si="26"/>
      </c>
      <c r="AH73" s="81">
        <f t="shared" si="26"/>
      </c>
      <c r="AI73" s="66"/>
    </row>
    <row r="74" spans="7:35" ht="15" hidden="1">
      <c r="G74" s="88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87" t="str">
        <f t="shared" si="12"/>
        <v>Números de Obras Unidas</v>
      </c>
      <c r="V74" s="81">
        <f t="shared" si="14"/>
      </c>
      <c r="W74" s="81">
        <f aca="true" t="shared" si="27" ref="W74:AH74">IF(W56="",V74,W56)</f>
      </c>
      <c r="X74" s="81">
        <f t="shared" si="27"/>
      </c>
      <c r="Y74" s="81">
        <f t="shared" si="27"/>
      </c>
      <c r="Z74" s="81">
        <f t="shared" si="27"/>
      </c>
      <c r="AA74" s="81">
        <f t="shared" si="27"/>
      </c>
      <c r="AB74" s="81">
        <f t="shared" si="27"/>
      </c>
      <c r="AC74" s="81">
        <f t="shared" si="27"/>
      </c>
      <c r="AD74" s="81">
        <f t="shared" si="27"/>
      </c>
      <c r="AE74" s="81">
        <f t="shared" si="27"/>
      </c>
      <c r="AF74" s="81">
        <f t="shared" si="27"/>
      </c>
      <c r="AG74" s="81">
        <f t="shared" si="27"/>
      </c>
      <c r="AH74" s="81">
        <f t="shared" si="27"/>
      </c>
      <c r="AI74" s="66"/>
    </row>
    <row r="75" spans="7:35" ht="15" hidden="1">
      <c r="G75" s="88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87" t="str">
        <f t="shared" si="12"/>
        <v>Total de Pessoas Atendidas nas Obras Unidas</v>
      </c>
      <c r="V75" s="81">
        <f t="shared" si="14"/>
      </c>
      <c r="W75" s="81">
        <f aca="true" t="shared" si="28" ref="W75:AH75">IF(W57="",V75,W57)</f>
      </c>
      <c r="X75" s="81">
        <f t="shared" si="28"/>
      </c>
      <c r="Y75" s="81">
        <f t="shared" si="28"/>
      </c>
      <c r="Z75" s="81">
        <f t="shared" si="28"/>
      </c>
      <c r="AA75" s="81">
        <f t="shared" si="28"/>
      </c>
      <c r="AB75" s="81">
        <f t="shared" si="28"/>
      </c>
      <c r="AC75" s="81">
        <f t="shared" si="28"/>
      </c>
      <c r="AD75" s="81">
        <f t="shared" si="28"/>
      </c>
      <c r="AE75" s="81">
        <f t="shared" si="28"/>
      </c>
      <c r="AF75" s="81">
        <f t="shared" si="28"/>
      </c>
      <c r="AG75" s="81">
        <f t="shared" si="28"/>
      </c>
      <c r="AH75" s="81">
        <f t="shared" si="28"/>
      </c>
      <c r="AI75" s="66"/>
    </row>
    <row r="76" spans="7:35" ht="15" hidden="1">
      <c r="G76" s="90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87" t="str">
        <f t="shared" si="12"/>
        <v>Número de Funcionários nas Obras Unidas</v>
      </c>
      <c r="V76" s="81">
        <f t="shared" si="14"/>
      </c>
      <c r="W76" s="81">
        <f aca="true" t="shared" si="29" ref="W76:AH76">IF(W58="",V76,W58)</f>
      </c>
      <c r="X76" s="81">
        <f t="shared" si="29"/>
      </c>
      <c r="Y76" s="81">
        <f t="shared" si="29"/>
      </c>
      <c r="Z76" s="81">
        <f t="shared" si="29"/>
      </c>
      <c r="AA76" s="81">
        <f t="shared" si="29"/>
      </c>
      <c r="AB76" s="81">
        <f t="shared" si="29"/>
      </c>
      <c r="AC76" s="81">
        <f t="shared" si="29"/>
      </c>
      <c r="AD76" s="81">
        <f t="shared" si="29"/>
      </c>
      <c r="AE76" s="81">
        <f t="shared" si="29"/>
      </c>
      <c r="AF76" s="81">
        <f t="shared" si="29"/>
      </c>
      <c r="AG76" s="81">
        <f t="shared" si="29"/>
      </c>
      <c r="AH76" s="81">
        <f t="shared" si="29"/>
      </c>
      <c r="AI76" s="66"/>
    </row>
    <row r="77" spans="21:35" ht="15" hidden="1">
      <c r="U77" s="75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66"/>
    </row>
    <row r="78" spans="7:35" ht="15" hidden="1">
      <c r="G78" s="167" t="s">
        <v>122</v>
      </c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07" t="s">
        <v>41</v>
      </c>
      <c r="W78" s="107" t="s">
        <v>42</v>
      </c>
      <c r="X78" s="107" t="s">
        <v>43</v>
      </c>
      <c r="Y78" s="107" t="s">
        <v>44</v>
      </c>
      <c r="Z78" s="107" t="s">
        <v>45</v>
      </c>
      <c r="AA78" s="107" t="s">
        <v>46</v>
      </c>
      <c r="AB78" s="107" t="s">
        <v>47</v>
      </c>
      <c r="AC78" s="107" t="s">
        <v>48</v>
      </c>
      <c r="AD78" s="107" t="s">
        <v>49</v>
      </c>
      <c r="AE78" s="107" t="s">
        <v>50</v>
      </c>
      <c r="AF78" s="107" t="s">
        <v>51</v>
      </c>
      <c r="AG78" s="107" t="s">
        <v>40</v>
      </c>
      <c r="AH78" s="106"/>
      <c r="AI78" s="66"/>
    </row>
    <row r="79" spans="21:35" ht="15">
      <c r="U79" s="75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66"/>
    </row>
    <row r="80" spans="21:35" ht="15">
      <c r="U80" s="75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66"/>
    </row>
    <row r="81" ht="15">
      <c r="U81" s="75"/>
    </row>
    <row r="82" ht="15">
      <c r="U82" s="75"/>
    </row>
    <row r="83" ht="15">
      <c r="U83" s="75"/>
    </row>
    <row r="84" ht="15">
      <c r="U84" s="75"/>
    </row>
    <row r="85" ht="15">
      <c r="U85" s="75"/>
    </row>
    <row r="86" ht="15">
      <c r="U86" s="75"/>
    </row>
    <row r="87" ht="15">
      <c r="U87" s="75"/>
    </row>
    <row r="88" ht="15">
      <c r="U88" s="75"/>
    </row>
    <row r="89" ht="15">
      <c r="U89" s="75"/>
    </row>
    <row r="90" ht="15">
      <c r="U90" s="75"/>
    </row>
  </sheetData>
  <sheetProtection password="CBD5" sheet="1" objects="1" scenarios="1"/>
  <mergeCells count="37">
    <mergeCell ref="G40:U41"/>
    <mergeCell ref="A2:U2"/>
    <mergeCell ref="B38:U38"/>
    <mergeCell ref="B35:U35"/>
    <mergeCell ref="B36:U36"/>
    <mergeCell ref="B30:U30"/>
    <mergeCell ref="B10:U10"/>
    <mergeCell ref="B11:U11"/>
    <mergeCell ref="B34:U34"/>
    <mergeCell ref="B20:U20"/>
    <mergeCell ref="B33:U33"/>
    <mergeCell ref="B21:U21"/>
    <mergeCell ref="B24:U24"/>
    <mergeCell ref="B25:U25"/>
    <mergeCell ref="B26:U26"/>
    <mergeCell ref="A23:U23"/>
    <mergeCell ref="B27:U27"/>
    <mergeCell ref="A1:U1"/>
    <mergeCell ref="A6:U6"/>
    <mergeCell ref="B7:U7"/>
    <mergeCell ref="B8:U8"/>
    <mergeCell ref="B16:U16"/>
    <mergeCell ref="B9:U9"/>
    <mergeCell ref="B12:U12"/>
    <mergeCell ref="B13:U13"/>
    <mergeCell ref="B14:U14"/>
    <mergeCell ref="B15:U15"/>
    <mergeCell ref="A3:Y4"/>
    <mergeCell ref="B17:U17"/>
    <mergeCell ref="B31:U31"/>
    <mergeCell ref="B28:U28"/>
    <mergeCell ref="G78:U78"/>
    <mergeCell ref="B18:U18"/>
    <mergeCell ref="B19:U19"/>
    <mergeCell ref="B37:U37"/>
    <mergeCell ref="B29:U29"/>
    <mergeCell ref="B32:U32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7"/>
  <sheetViews>
    <sheetView showGridLines="0" zoomScalePageLayoutView="0" workbookViewId="0" topLeftCell="A1">
      <selection activeCell="AH5" sqref="AH5"/>
    </sheetView>
  </sheetViews>
  <sheetFormatPr defaultColWidth="9.140625" defaultRowHeight="12.75"/>
  <cols>
    <col min="1" max="20" width="2.7109375" style="24" customWidth="1"/>
    <col min="21" max="21" width="2.8515625" style="24" customWidth="1"/>
    <col min="22" max="22" width="10.7109375" style="24" customWidth="1"/>
    <col min="23" max="35" width="2.7109375" style="24" customWidth="1"/>
    <col min="36" max="36" width="3.140625" style="24" customWidth="1"/>
    <col min="37" max="41" width="2.7109375" style="24" customWidth="1"/>
    <col min="42" max="42" width="10.00390625" style="24" customWidth="1"/>
    <col min="43" max="43" width="10.7109375" style="24" customWidth="1"/>
    <col min="44" max="16384" width="9.140625" style="24" customWidth="1"/>
  </cols>
  <sheetData>
    <row r="1" spans="1:43" ht="12.75" customHeight="1">
      <c r="A1" s="199"/>
      <c r="B1" s="199"/>
      <c r="C1" s="199"/>
      <c r="D1" s="199"/>
      <c r="E1" s="199"/>
      <c r="F1" s="199"/>
      <c r="G1" s="199"/>
      <c r="H1" s="199"/>
      <c r="I1" s="199"/>
      <c r="J1" s="277" t="s">
        <v>202</v>
      </c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9"/>
    </row>
    <row r="2" spans="1:43" ht="14.25" customHeight="1">
      <c r="A2" s="199"/>
      <c r="B2" s="199"/>
      <c r="C2" s="199"/>
      <c r="D2" s="199"/>
      <c r="E2" s="199"/>
      <c r="F2" s="199"/>
      <c r="G2" s="199"/>
      <c r="H2" s="199"/>
      <c r="I2" s="199"/>
      <c r="J2" s="280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2"/>
    </row>
    <row r="3" spans="1:43" ht="10.5" customHeight="1">
      <c r="A3" s="199"/>
      <c r="B3" s="199"/>
      <c r="C3" s="199"/>
      <c r="D3" s="199"/>
      <c r="E3" s="199"/>
      <c r="F3" s="199"/>
      <c r="G3" s="199"/>
      <c r="H3" s="199"/>
      <c r="I3" s="199"/>
      <c r="J3" s="208" t="s">
        <v>132</v>
      </c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12" t="str">
        <f>IF($AH$4="","............................................................",'Registro de dados e movimentos'!A2)</f>
        <v>............................................................</v>
      </c>
      <c r="W3" s="212"/>
      <c r="X3" s="212"/>
      <c r="Y3" s="212"/>
      <c r="Z3" s="212"/>
      <c r="AA3" s="212"/>
      <c r="AB3" s="212"/>
      <c r="AC3" s="212"/>
      <c r="AD3" s="212"/>
      <c r="AE3" s="212"/>
      <c r="AF3" s="197" t="str">
        <f>IF(AH4&gt;12,"Anual","MÊS:")</f>
        <v>MÊS:</v>
      </c>
      <c r="AG3" s="197"/>
      <c r="AH3" s="47"/>
      <c r="AI3" s="273" t="str">
        <f>IF(AH4="","................................",HLOOKUP($AH$4,Tabela_Anual,2,FALSE))</f>
        <v>................................</v>
      </c>
      <c r="AJ3" s="273"/>
      <c r="AK3" s="273"/>
      <c r="AL3" s="273"/>
      <c r="AM3" s="273"/>
      <c r="AN3" s="273"/>
      <c r="AO3" s="273"/>
      <c r="AP3" s="197" t="s">
        <v>35</v>
      </c>
      <c r="AQ3" s="48"/>
    </row>
    <row r="4" spans="1:43" ht="12.75" customHeight="1">
      <c r="A4" s="199"/>
      <c r="B4" s="199"/>
      <c r="C4" s="199"/>
      <c r="D4" s="199"/>
      <c r="E4" s="199"/>
      <c r="F4" s="199"/>
      <c r="G4" s="199"/>
      <c r="H4" s="199"/>
      <c r="I4" s="199"/>
      <c r="J4" s="210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198"/>
      <c r="AG4" s="198"/>
      <c r="AH4" s="60"/>
      <c r="AI4" s="274"/>
      <c r="AJ4" s="274"/>
      <c r="AK4" s="274"/>
      <c r="AL4" s="274"/>
      <c r="AM4" s="274"/>
      <c r="AN4" s="274"/>
      <c r="AO4" s="274"/>
      <c r="AP4" s="198"/>
      <c r="AQ4" s="83">
        <f>IF($AH$4="","",'Registro de dados e movimentos'!Y2)</f>
      </c>
    </row>
    <row r="5" spans="1:43" ht="10.5" customHeight="1">
      <c r="A5" s="199"/>
      <c r="B5" s="199"/>
      <c r="C5" s="199"/>
      <c r="D5" s="199"/>
      <c r="E5" s="199"/>
      <c r="F5" s="199"/>
      <c r="G5" s="199"/>
      <c r="H5" s="199"/>
      <c r="I5" s="199"/>
      <c r="J5" s="206" t="s">
        <v>203</v>
      </c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138"/>
      <c r="X5" s="138"/>
      <c r="Y5" s="138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50"/>
    </row>
    <row r="6" spans="1:43" ht="12.75" customHeight="1">
      <c r="A6" s="199"/>
      <c r="B6" s="199"/>
      <c r="C6" s="199"/>
      <c r="D6" s="199"/>
      <c r="E6" s="199"/>
      <c r="F6" s="199"/>
      <c r="G6" s="199"/>
      <c r="H6" s="199"/>
      <c r="I6" s="199"/>
      <c r="J6" s="206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198" t="str">
        <f>IF($AH$4="",".........................................",'Registro de dados e movimentos'!X2)</f>
        <v>.........................................</v>
      </c>
      <c r="X6" s="198"/>
      <c r="Y6" s="198"/>
      <c r="Z6" s="198"/>
      <c r="AA6" s="198"/>
      <c r="AB6" s="198"/>
      <c r="AC6" s="198"/>
      <c r="AD6" s="198"/>
      <c r="AE6" s="198"/>
      <c r="AF6" s="275" t="s">
        <v>32</v>
      </c>
      <c r="AG6" s="275"/>
      <c r="AH6" s="275"/>
      <c r="AI6" s="275"/>
      <c r="AJ6" s="275"/>
      <c r="AK6" s="276" t="str">
        <f>IF($AH$4="",".............",'Registro de dados e movimentos'!V2)</f>
        <v>.............</v>
      </c>
      <c r="AL6" s="276"/>
      <c r="AM6" s="276"/>
      <c r="AN6" s="275" t="s">
        <v>34</v>
      </c>
      <c r="AO6" s="275"/>
      <c r="AP6" s="275"/>
      <c r="AQ6" s="82" t="str">
        <f>IF($AH$4="","...............",'Registro de dados e movimentos'!W2)</f>
        <v>...............</v>
      </c>
    </row>
    <row r="7" spans="1:43" ht="8.25" customHeight="1">
      <c r="A7" s="199"/>
      <c r="B7" s="199"/>
      <c r="C7" s="199"/>
      <c r="D7" s="199"/>
      <c r="E7" s="199"/>
      <c r="F7" s="199"/>
      <c r="G7" s="199"/>
      <c r="H7" s="199"/>
      <c r="I7" s="199"/>
      <c r="J7" s="201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202"/>
    </row>
    <row r="8" spans="1:43" ht="12.75" customHeight="1">
      <c r="A8" s="199"/>
      <c r="B8" s="199"/>
      <c r="C8" s="199"/>
      <c r="D8" s="199"/>
      <c r="E8" s="199"/>
      <c r="F8" s="199"/>
      <c r="G8" s="199"/>
      <c r="H8" s="199"/>
      <c r="I8" s="199"/>
      <c r="J8" s="203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4"/>
    </row>
    <row r="9" spans="1:43" ht="15" customHeight="1">
      <c r="A9" s="199"/>
      <c r="B9" s="199"/>
      <c r="C9" s="199"/>
      <c r="D9" s="199"/>
      <c r="E9" s="199"/>
      <c r="F9" s="199"/>
      <c r="G9" s="199"/>
      <c r="H9" s="199"/>
      <c r="I9" s="199"/>
      <c r="J9" s="166" t="s">
        <v>204</v>
      </c>
      <c r="K9" s="166"/>
      <c r="L9" s="166"/>
      <c r="M9" s="166"/>
      <c r="N9" s="267">
        <f>IF($AH$4="","",HLOOKUP($AH$4,Tabela2,23,FALSE))</f>
      </c>
      <c r="O9" s="267"/>
      <c r="P9" s="166" t="s">
        <v>205</v>
      </c>
      <c r="Q9" s="166"/>
      <c r="R9" s="166"/>
      <c r="S9" s="166"/>
      <c r="T9" s="267">
        <f>IF($AH$4="","",HLOOKUP($AH$4,Tabela2,22,FALSE))</f>
      </c>
      <c r="U9" s="267"/>
      <c r="V9" s="264" t="s">
        <v>37</v>
      </c>
      <c r="W9" s="264"/>
      <c r="X9" s="264"/>
      <c r="Y9" s="262">
        <f>IF($AH$4="","",HLOOKUP($AH$4,Tabela2,21,FALSE))</f>
      </c>
      <c r="Z9" s="263"/>
      <c r="AA9" s="264" t="s">
        <v>123</v>
      </c>
      <c r="AB9" s="264"/>
      <c r="AC9" s="264"/>
      <c r="AD9" s="264"/>
      <c r="AE9" s="264"/>
      <c r="AF9" s="264"/>
      <c r="AG9" s="264"/>
      <c r="AH9" s="264"/>
      <c r="AI9" s="262">
        <f>IF($AH$4="","",HLOOKUP($AH$4,Tabela2,24,FALSE))</f>
      </c>
      <c r="AJ9" s="263"/>
      <c r="AK9" s="264" t="s">
        <v>124</v>
      </c>
      <c r="AL9" s="264"/>
      <c r="AM9" s="264"/>
      <c r="AN9" s="264"/>
      <c r="AO9" s="264"/>
      <c r="AP9" s="264"/>
      <c r="AQ9" s="72">
        <f>IF($AH$4="","",HLOOKUP($AH$4,Tabela2,25,FALSE))</f>
      </c>
    </row>
    <row r="10" spans="1:43" ht="11.25" customHeight="1">
      <c r="A10" s="200"/>
      <c r="B10" s="200"/>
      <c r="C10" s="200"/>
      <c r="D10" s="200"/>
      <c r="E10" s="200"/>
      <c r="F10" s="200"/>
      <c r="G10" s="200"/>
      <c r="H10" s="200"/>
      <c r="I10" s="200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</row>
    <row r="11" spans="1:43" ht="12.75">
      <c r="A11" s="264" t="s">
        <v>121</v>
      </c>
      <c r="B11" s="264"/>
      <c r="C11" s="264"/>
      <c r="D11" s="264"/>
      <c r="E11" s="264"/>
      <c r="F11" s="264"/>
      <c r="G11" s="265">
        <f>IF(SUM(N11,T11,W11)=0,"",SUM(N11,T11,W11))</f>
      </c>
      <c r="H11" s="265"/>
      <c r="I11" s="265"/>
      <c r="J11" s="266" t="s">
        <v>29</v>
      </c>
      <c r="K11" s="266"/>
      <c r="L11" s="266"/>
      <c r="M11" s="266"/>
      <c r="N11" s="262">
        <f>IF($AH$4="","",HLOOKUP($AH$4,Tabela2,26,FALSE))</f>
      </c>
      <c r="O11" s="263"/>
      <c r="P11" s="266" t="s">
        <v>30</v>
      </c>
      <c r="Q11" s="266"/>
      <c r="R11" s="266"/>
      <c r="S11" s="266"/>
      <c r="T11" s="271">
        <f>IF($AH$4="","",HLOOKUP($AH$4,Tabela2,27,FALSE))</f>
      </c>
      <c r="U11" s="272"/>
      <c r="V11" s="51" t="s">
        <v>36</v>
      </c>
      <c r="W11" s="262">
        <f>IF($AH$4="","",HLOOKUP($AH$4,Tabela2,28,FALSE))</f>
      </c>
      <c r="X11" s="263"/>
      <c r="Y11" s="264" t="s">
        <v>31</v>
      </c>
      <c r="Z11" s="264"/>
      <c r="AA11" s="264"/>
      <c r="AB11" s="264"/>
      <c r="AC11" s="262">
        <f>IF($AH$4="","",HLOOKUP($AH$4,Tabela2,29,FALSE))</f>
      </c>
      <c r="AD11" s="263"/>
      <c r="AE11" s="264" t="s">
        <v>38</v>
      </c>
      <c r="AF11" s="264"/>
      <c r="AG11" s="264"/>
      <c r="AH11" s="264"/>
      <c r="AI11" s="264"/>
      <c r="AJ11" s="264"/>
      <c r="AK11" s="262">
        <f>IF($AH$4="","",HLOOKUP($AH$4,Tabela2,30,FALSE))</f>
      </c>
      <c r="AL11" s="263"/>
      <c r="AM11" s="264" t="s">
        <v>39</v>
      </c>
      <c r="AN11" s="264"/>
      <c r="AO11" s="264"/>
      <c r="AP11" s="264"/>
      <c r="AQ11" s="72">
        <f>IF($AH$4="","",HLOOKUP($AH$4,Tabela2,31,FALSE))</f>
      </c>
    </row>
    <row r="12" spans="1:43" ht="7.5" customHeight="1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</row>
    <row r="13" spans="1:43" ht="14.25" customHeight="1">
      <c r="A13" s="268" t="s">
        <v>125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70"/>
    </row>
    <row r="14" spans="1:43" ht="14.25" customHeight="1">
      <c r="A14" s="178" t="s">
        <v>5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30" t="s">
        <v>52</v>
      </c>
      <c r="W14" s="178" t="s">
        <v>8</v>
      </c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36" t="s">
        <v>52</v>
      </c>
    </row>
    <row r="15" spans="1:43" ht="16.5" customHeight="1">
      <c r="A15" s="101" t="s">
        <v>66</v>
      </c>
      <c r="B15" s="169" t="str">
        <f>IF('Registro de dados e movimentos'!B7="","",'Registro de dados e movimentos'!B7)</f>
        <v>Coleta na reunião mensal 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70"/>
      <c r="V15" s="31">
        <f>IF($AH$4="","",IF(HLOOKUP($AH$4,Tabela_Anual,3,FALSE)="","",HLOOKUP($AH$4,Tabela_Anual,3,FALSE)))</f>
      </c>
      <c r="W15" s="102" t="s">
        <v>71</v>
      </c>
      <c r="X15" s="214" t="str">
        <f>IF('Registro de dados e movimentos'!B24="","",'Registro de dados e movimentos'!B24)</f>
        <v>Despesas Administrativas e de Funcionamento do CM</v>
      </c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5"/>
      <c r="AQ15" s="31">
        <f>IF($AH$4="","",IF(HLOOKUP($AH$4,Tabela_Anual,20,FALSE)="","",HLOOKUP($AH$4,Tabela_Anual,20,FALSE)))</f>
      </c>
    </row>
    <row r="16" spans="1:43" ht="16.5" customHeight="1">
      <c r="A16" s="102" t="s">
        <v>67</v>
      </c>
      <c r="B16" s="169" t="str">
        <f>IF('Registro de dados e movimentos'!B8="","",'Registro de dados e movimentos'!B8)</f>
        <v>Décimas Recebidas dos CC´s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70"/>
      <c r="V16" s="31">
        <f>IF($AH$4="","",IF(HLOOKUP($AH$4,Tabela_Anual,4,FALSE)="","",HLOOKUP($AH$4,Tabela_Anual,4,FALSE)))</f>
      </c>
      <c r="W16" s="61" t="s">
        <v>72</v>
      </c>
      <c r="X16" s="214" t="str">
        <f>IF('Registro de dados e movimentos'!B25="","",'Registro de dados e movimentos'!B25)</f>
        <v>Despesas com Formação dos Vicentinos (Eventos da ECAFO, CCA, CJ etc.)</v>
      </c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5"/>
      <c r="AQ16" s="31">
        <f>IF($AH$4="","",IF(HLOOKUP($AH$4,Tabela_Anual,21,FALSE)="","",HLOOKUP($AH$4,Tabela_Anual,21,FALSE)))</f>
      </c>
    </row>
    <row r="17" spans="1:43" ht="16.5" customHeight="1">
      <c r="A17" s="102" t="s">
        <v>59</v>
      </c>
      <c r="B17" s="169" t="str">
        <f>IF('Registro de dados e movimentos'!B9="","",'Registro de dados e movimentos'!B9)</f>
        <v>Receitas Líquidas com Eventos (Rifa, Bazar, almoços etc.)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70"/>
      <c r="V17" s="31">
        <f>IF($AH$4="","",IF(HLOOKUP($AH$4,Tabela_Anual,5,FALSE)="","",HLOOKUP($AH$4,Tabela_Anual,5,FALSE)))</f>
      </c>
      <c r="W17" s="61" t="s">
        <v>33</v>
      </c>
      <c r="X17" s="214">
        <f>IF('Registro de dados e movimentos'!B26="","",'Registro de dados e movimentos'!B26)</f>
      </c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5"/>
      <c r="AQ17" s="31">
        <f>IF($AH$4="","",IF(HLOOKUP($AH$4,Tabela_Anual,22,FALSE)="","",HLOOKUP($AH$4,Tabela_Anual,22,FALSE)))</f>
      </c>
    </row>
    <row r="18" spans="1:43" ht="16.5" customHeight="1">
      <c r="A18" s="61" t="s">
        <v>60</v>
      </c>
      <c r="B18" s="169" t="str">
        <f>IF('Registro de dados e movimentos'!B10="","",'Registro de dados e movimentos'!B10)</f>
        <v>Doações recebidas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70"/>
      <c r="V18" s="31">
        <f>IF($AH$4="","",IF(HLOOKUP($AH$4,Tabela_Anual,6,FALSE)="","",HLOOKUP($AH$4,Tabela_Anual,6,FALSE)))</f>
      </c>
      <c r="W18" s="61" t="s">
        <v>73</v>
      </c>
      <c r="X18" s="214" t="str">
        <f>IF('Registro de dados e movimentos'!B27="","",'Registro de dados e movimentos'!B27)</f>
        <v>Despesas com Projetos Sociais</v>
      </c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5"/>
      <c r="AQ18" s="31">
        <f>IF($AH$4="","",IF(HLOOKUP($AH$4,Tabela_Anual,23,FALSE)="","",HLOOKUP($AH$4,Tabela_Anual,23,FALSE)))</f>
      </c>
    </row>
    <row r="19" spans="1:43" ht="16.5" customHeight="1">
      <c r="A19" s="61" t="s">
        <v>61</v>
      </c>
      <c r="B19" s="169" t="str">
        <f>IF('Registro de dados e movimentos'!B11="","",'Registro de dados e movimentos'!B11)</f>
        <v>Outras Receitas Sujeitas a Décimas (Dividendos rendimentos etc.)</v>
      </c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70"/>
      <c r="V19" s="31">
        <f>IF($AH$4="","",IF(HLOOKUP($AH$4,Tabela_Anual,7,FALSE)="","",HLOOKUP($AH$4,Tabela_Anual,7,FALSE)))</f>
      </c>
      <c r="W19" s="61" t="s">
        <v>74</v>
      </c>
      <c r="X19" s="214" t="str">
        <f>IF('Registro de dados e movimentos'!B28="","",'Registro de dados e movimentos'!B28)</f>
        <v>União Fraternal (Contribuições a Unidades Vicentinas)                                      </v>
      </c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5"/>
      <c r="AQ19" s="31">
        <f>IF($AH$4="","",IF(HLOOKUP($AH$4,Tabela_Anual,24,FALSE)="","",HLOOKUP($AH$4,Tabela_Anual,24,FALSE)))</f>
      </c>
    </row>
    <row r="20" spans="1:43" ht="16.5" customHeight="1">
      <c r="A20" s="68" t="s">
        <v>62</v>
      </c>
      <c r="B20" s="195" t="str">
        <f>IF('Registro de dados e movimentos'!B12="","",'Registro de dados e movimentos'!B12)</f>
        <v>Subtotal (Valor base para cálculo da Décima do mês) </v>
      </c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6"/>
      <c r="V20" s="116">
        <f>IF(SUM(V15:V19)=0,"",SUM(V15:V19))</f>
      </c>
      <c r="W20" s="61" t="s">
        <v>6</v>
      </c>
      <c r="X20" s="214">
        <f>IF('Registro de dados e movimentos'!B29="","",'Registro de dados e movimentos'!B29)</f>
      </c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5"/>
      <c r="AQ20" s="31">
        <f>IF($AH$4="","",IF(HLOOKUP($AH$4,Tabela_Anual,25,FALSE)="","",HLOOKUP($AH$4,Tabela_Anual,25,FALSE)))</f>
      </c>
    </row>
    <row r="21" spans="1:43" ht="16.5" customHeight="1">
      <c r="A21" s="61" t="s">
        <v>63</v>
      </c>
      <c r="B21" s="169" t="str">
        <f>IF('Registro de dados e movimentos'!B13="","",'Registro de dados e movimentos'!B13)</f>
        <v>Subvenções Oficiais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70"/>
      <c r="V21" s="33">
        <f>IF($AH$4="","",IF(HLOOKUP($AH$4,Tabela_Anual,9,FALSE)="","",HLOOKUP($AH$4,Tabela_Anual,9,FALSE)))</f>
      </c>
      <c r="W21" s="61" t="s">
        <v>7</v>
      </c>
      <c r="X21" s="214">
        <f>IF('Registro de dados e movimentos'!B30="","",'Registro de dados e movimentos'!B30)</f>
      </c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5"/>
      <c r="AQ21" s="31">
        <f>IF($AH$4="","",IF(HLOOKUP($AH$4,Tabela_Anual,26,FALSE)="","",HLOOKUP($AH$4,Tabela_Anual,26,FALSE)))</f>
      </c>
    </row>
    <row r="22" spans="1:43" ht="16.5" customHeight="1">
      <c r="A22" s="61" t="s">
        <v>64</v>
      </c>
      <c r="B22" s="169" t="str">
        <f>IF('Registro de dados e movimentos'!B14="","",'Registro de dados e movimentos'!B14)</f>
        <v>União Fraternal  (Contribuições Recebidas de Unidades Vicentinas)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V22" s="33">
        <f>IF($AH$4="","",IF(HLOOKUP($AH$4,Tabela_Anual,10,FALSE)="","",HLOOKUP($AH$4,Tabela_Anual,10,FALSE)))</f>
      </c>
      <c r="W22" s="61" t="s">
        <v>58</v>
      </c>
      <c r="X22" s="214">
        <f>IF('Registro de dados e movimentos'!B31="","",'Registro de dados e movimentos'!B31)</f>
      </c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5"/>
      <c r="AQ22" s="31">
        <f>IF($AH$4="","",IF(HLOOKUP($AH$4,Tabela_Anual,27,FALSE)="","",HLOOKUP($AH$4,Tabela_Anual,27,FALSE)))</f>
      </c>
    </row>
    <row r="23" spans="1:43" ht="16.5" customHeight="1">
      <c r="A23" s="61" t="s">
        <v>65</v>
      </c>
      <c r="B23" s="260" t="str">
        <f>IF('Registro de dados e movimentos'!B15="","",'Registro de dados e movimentos'!B15)</f>
        <v>Duocentésima e Meia (2,5% recebido das O.Unidas - Parcelas CM e CNB)</v>
      </c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1"/>
      <c r="V23" s="33">
        <f>IF($AH$4="","",IF(HLOOKUP($AH$4,Tabela_Anual,11,FALSE)="","",HLOOKUP($AH$4,Tabela_Anual,11,FALSE)))</f>
      </c>
      <c r="W23" s="103" t="s">
        <v>75</v>
      </c>
      <c r="X23" s="216" t="str">
        <f>IF('Registro de dados e movimentos'!B32="","",'Registro de dados e movimentos'!B32)</f>
        <v>Décima paga ao Conselho Nacional (10% do valor da linha 6)</v>
      </c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7"/>
      <c r="AQ23" s="34">
        <f>IF($AH$4="","",IF(HLOOKUP($AH$4,Tabela_Anual,28,FALSE)="","",HLOOKUP($AH$4,Tabela_Anual,28,FALSE)))</f>
      </c>
    </row>
    <row r="24" spans="1:43" ht="14.25" customHeight="1">
      <c r="A24" s="62" t="s">
        <v>1</v>
      </c>
      <c r="B24" s="169">
        <f>IF('Registro de dados e movimentos'!B16="","",'Registro de dados e movimentos'!B16)</f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70"/>
      <c r="V24" s="33">
        <f>IF($AH$4="","",IF(HLOOKUP($AH$4,Tabela_Anual,12,FALSE)="","",HLOOKUP($AH$4,Tabela_Anual,12,FALSE)))</f>
      </c>
      <c r="W24" s="104" t="s">
        <v>76</v>
      </c>
      <c r="X24" s="216" t="str">
        <f>IF('Registro de dados e movimentos'!B33="","",'Registro de dados e movimentos'!B33)</f>
        <v>Duocentésima e Meia repassada ao Conselho Nacional</v>
      </c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7"/>
      <c r="AQ24" s="34">
        <f>IF($AH$4="","",IF(HLOOKUP($AH$4,Tabela_Anual,29,FALSE)="","",HLOOKUP($AH$4,Tabela_Anual,29,FALSE)))</f>
      </c>
    </row>
    <row r="25" spans="1:43" ht="15" customHeight="1">
      <c r="A25" s="62" t="s">
        <v>2</v>
      </c>
      <c r="B25" s="169">
        <f>IF('Registro de dados e movimentos'!B17="","",'Registro de dados e movimentos'!B17)</f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70"/>
      <c r="V25" s="33">
        <f>IF($AH$4="","",IF(HLOOKUP($AH$4,Tabela_Anual,13,FALSE)="","",HLOOKUP($AH$4,Tabela_Anual,13,FALSE)))</f>
      </c>
      <c r="W25" s="102" t="str">
        <f>'Registro de dados e movimentos'!A34</f>
        <v>26.</v>
      </c>
      <c r="X25" s="214">
        <f>IF('Registro de dados e movimentos'!B34="","",'Registro de dados e movimentos'!B34)</f>
      </c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5"/>
      <c r="AQ25" s="31">
        <f>IF($AH$4="","",IF(HLOOKUP($AH$4,Tabela_Anual,30,FALSE)="","",HLOOKUP($AH$4,Tabela_Anual,30,FALSE)))</f>
      </c>
    </row>
    <row r="26" spans="1:43" ht="16.5" customHeight="1">
      <c r="A26" s="61" t="s">
        <v>68</v>
      </c>
      <c r="B26" s="169" t="str">
        <f>IF('Registro de dados e movimentos'!B18="","",'Registro de dados e movimentos'!B18)</f>
        <v>Recebimentos para Repasses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70"/>
      <c r="V26" s="33">
        <f>IF($AH$4="","",IF(HLOOKUP($AH$4,Tabela_Anual,14,FALSE)="","",HLOOKUP($AH$4,Tabela_Anual,14,FALSE)))</f>
      </c>
      <c r="W26" s="102" t="s">
        <v>70</v>
      </c>
      <c r="X26" s="216" t="str">
        <f>IF('Registro de dados e movimentos'!B35="","",'Registro de dados e movimentos'!B35)</f>
        <v>Repasses Referentes a linha 12</v>
      </c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7"/>
      <c r="AQ26" s="34">
        <f>IF($AH$4="","",IF(HLOOKUP($AH$4,Tabela_Anual,31,FALSE)="","",HLOOKUP($AH$4,Tabela_Anual,31,FALSE)))</f>
      </c>
    </row>
    <row r="27" spans="1:43" ht="16.5" customHeight="1">
      <c r="A27" s="103" t="s">
        <v>69</v>
      </c>
      <c r="B27" s="195" t="str">
        <f>IF('Registro de dados e movimentos'!B19="","",'Registro de dados e movimentos'!B19)</f>
        <v>Total dos Recebimentos (Somar da linha 06 a linha 12)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6"/>
      <c r="V27" s="34">
        <f>IF(SUM(V20:V26)=0,"",SUM(V20:V26))</f>
      </c>
      <c r="W27" s="103" t="s">
        <v>77</v>
      </c>
      <c r="X27" s="216" t="str">
        <f>IF('Registro de dados e movimentos'!B36="","",'Registro de dados e movimentos'!B36)</f>
        <v>Total dos Pagamentos (Somar da linha 16 a linha 27)</v>
      </c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7"/>
      <c r="AQ27" s="38">
        <f>IF(SUM(AQ15:AQ26)=0,"",SUM(AQ15:AQ26))</f>
      </c>
    </row>
    <row r="28" spans="1:43" ht="16.5" customHeight="1">
      <c r="A28" s="104" t="s">
        <v>80</v>
      </c>
      <c r="B28" s="195" t="str">
        <f>IF('Registro de dados e movimentos'!B20="","",'Registro de dados e movimentos'!B20)</f>
        <v>Saldo no início do mês (Igual ao Saldo final do mês anterior)</v>
      </c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6"/>
      <c r="V28" s="31">
        <f>IF($AH$4="","",IF(HLOOKUP($AH$4,Tabela_Anual,16,FALSE)="","",HLOOKUP($AH$4,Tabela_Anual,16,FALSE)))</f>
      </c>
      <c r="W28" s="103" t="s">
        <v>78</v>
      </c>
      <c r="X28" s="216" t="str">
        <f>IF('Registro de dados e movimentos'!B37="","",'Registro de dados e movimentos'!B37)</f>
        <v>Saldo no final do mês (linha 15 - linha 28)</v>
      </c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7"/>
      <c r="AQ28" s="38">
        <f>IF($AH$4="","",IF(HLOOKUP($AH$4,Tabela_Anual,33,FALSE)="","",HLOOKUP($AH$4,Tabela_Anual,33,FALSE)))</f>
      </c>
    </row>
    <row r="29" spans="1:43" ht="14.25" customHeight="1">
      <c r="A29" s="105" t="s">
        <v>81</v>
      </c>
      <c r="B29" s="181" t="str">
        <f>IF('Registro de dados e movimentos'!B21="","",'Registro de dados e movimentos'!B21)</f>
        <v>Total Recebimentos + Saldo início do mês (linha 13 + linha 14)</v>
      </c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2"/>
      <c r="V29" s="35">
        <f>IF(SUM(V27:V28)=0,"",SUM(V27:V28))</f>
      </c>
      <c r="W29" s="105" t="s">
        <v>79</v>
      </c>
      <c r="X29" s="181" t="str">
        <f>IF('Registro de dados e movimentos'!B38="","",'Registro de dados e movimentos'!B38)</f>
        <v>Total dos Pagamentos + Saldo Final do mês (Somar linha 28 + linha 29)</v>
      </c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2"/>
      <c r="AQ29" s="39">
        <f>IF(SUM(AQ27:AQ28)=0,"",SUM(AQ27:AQ28))</f>
      </c>
    </row>
    <row r="30" spans="1:43" ht="4.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5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6"/>
    </row>
    <row r="31" spans="1:43" ht="16.5" customHeight="1">
      <c r="A31" s="239" t="s">
        <v>9</v>
      </c>
      <c r="B31" s="240"/>
      <c r="C31" s="240"/>
      <c r="D31" s="240"/>
      <c r="E31" s="240"/>
      <c r="F31" s="241"/>
      <c r="G31" s="257" t="s">
        <v>12</v>
      </c>
      <c r="H31" s="258"/>
      <c r="I31" s="258"/>
      <c r="J31" s="258"/>
      <c r="K31" s="259"/>
      <c r="L31" s="239" t="s">
        <v>14</v>
      </c>
      <c r="M31" s="240"/>
      <c r="N31" s="240"/>
      <c r="O31" s="240"/>
      <c r="P31" s="240"/>
      <c r="Q31" s="241"/>
      <c r="R31" s="239" t="s">
        <v>27</v>
      </c>
      <c r="S31" s="240"/>
      <c r="T31" s="240"/>
      <c r="U31" s="241"/>
      <c r="V31" s="254" t="s">
        <v>25</v>
      </c>
      <c r="W31" s="255"/>
      <c r="X31" s="256"/>
      <c r="Y31" s="239" t="s">
        <v>26</v>
      </c>
      <c r="Z31" s="240"/>
      <c r="AA31" s="240"/>
      <c r="AB31" s="240"/>
      <c r="AC31" s="240"/>
      <c r="AD31" s="240"/>
      <c r="AE31" s="241"/>
      <c r="AF31" s="242"/>
      <c r="AG31" s="243"/>
      <c r="AH31" s="243"/>
      <c r="AI31" s="243"/>
      <c r="AJ31" s="243"/>
      <c r="AK31" s="243"/>
      <c r="AL31" s="243"/>
      <c r="AM31" s="243"/>
      <c r="AN31" s="244"/>
      <c r="AO31" s="248"/>
      <c r="AP31" s="249"/>
      <c r="AQ31" s="250"/>
    </row>
    <row r="32" spans="1:43" ht="15.75" customHeight="1">
      <c r="A32" s="221" t="s">
        <v>10</v>
      </c>
      <c r="B32" s="222"/>
      <c r="C32" s="222"/>
      <c r="D32" s="222"/>
      <c r="E32" s="222"/>
      <c r="F32" s="223"/>
      <c r="G32" s="221" t="s">
        <v>11</v>
      </c>
      <c r="H32" s="222"/>
      <c r="I32" s="222"/>
      <c r="J32" s="222"/>
      <c r="K32" s="223"/>
      <c r="L32" s="221" t="s">
        <v>13</v>
      </c>
      <c r="M32" s="222"/>
      <c r="N32" s="222"/>
      <c r="O32" s="222"/>
      <c r="P32" s="222"/>
      <c r="Q32" s="223"/>
      <c r="R32" s="221" t="s">
        <v>24</v>
      </c>
      <c r="S32" s="222"/>
      <c r="T32" s="222"/>
      <c r="U32" s="223"/>
      <c r="V32" s="218" t="s">
        <v>28</v>
      </c>
      <c r="W32" s="219"/>
      <c r="X32" s="220"/>
      <c r="Y32" s="221" t="s">
        <v>27</v>
      </c>
      <c r="Z32" s="222"/>
      <c r="AA32" s="222"/>
      <c r="AB32" s="222"/>
      <c r="AC32" s="222"/>
      <c r="AD32" s="222"/>
      <c r="AE32" s="223"/>
      <c r="AF32" s="245"/>
      <c r="AG32" s="246"/>
      <c r="AH32" s="246"/>
      <c r="AI32" s="246"/>
      <c r="AJ32" s="246"/>
      <c r="AK32" s="246"/>
      <c r="AL32" s="246"/>
      <c r="AM32" s="246"/>
      <c r="AN32" s="247"/>
      <c r="AO32" s="251"/>
      <c r="AP32" s="252"/>
      <c r="AQ32" s="253"/>
    </row>
    <row r="33" spans="1:43" ht="15.75" customHeight="1">
      <c r="A33" s="225">
        <f>IF($AH$4="","",IF(HLOOKUP($AH$4,Tabela2,32,FALSE)=0,"",HLOOKUP($AH$4,Tabela2,32,FALSE)))</f>
      </c>
      <c r="B33" s="225"/>
      <c r="C33" s="225"/>
      <c r="D33" s="225"/>
      <c r="E33" s="225"/>
      <c r="F33" s="225"/>
      <c r="G33" s="225">
        <f>IF($AH$4="","",HLOOKUP($AH$4,Tabela2,33,FALSE))</f>
      </c>
      <c r="H33" s="225"/>
      <c r="I33" s="225"/>
      <c r="J33" s="225"/>
      <c r="K33" s="225"/>
      <c r="L33" s="225">
        <f>IF($AH$4="","",HLOOKUP($AH$4,Tabela2,34,FALSE))</f>
      </c>
      <c r="M33" s="225"/>
      <c r="N33" s="225"/>
      <c r="O33" s="225"/>
      <c r="P33" s="225"/>
      <c r="Q33" s="225"/>
      <c r="R33" s="225">
        <f>IF($AH$4="","",HLOOKUP($AH$4,Tabela2,35,FALSE))</f>
      </c>
      <c r="S33" s="225"/>
      <c r="T33" s="225"/>
      <c r="U33" s="225"/>
      <c r="V33" s="226">
        <f>IF($AH$4="","",HLOOKUP($AH$4,Tabela2,36,FALSE))</f>
      </c>
      <c r="W33" s="227"/>
      <c r="X33" s="228"/>
      <c r="Y33" s="225">
        <f>IF($AH$4="","",HLOOKUP($AH$4,Tabela2,37,FALSE))</f>
      </c>
      <c r="Z33" s="225"/>
      <c r="AA33" s="225"/>
      <c r="AB33" s="225"/>
      <c r="AC33" s="225"/>
      <c r="AD33" s="225"/>
      <c r="AE33" s="225"/>
      <c r="AF33" s="229"/>
      <c r="AG33" s="229"/>
      <c r="AH33" s="229"/>
      <c r="AI33" s="229"/>
      <c r="AJ33" s="229"/>
      <c r="AK33" s="229"/>
      <c r="AL33" s="229"/>
      <c r="AM33" s="229"/>
      <c r="AN33" s="229"/>
      <c r="AO33" s="226"/>
      <c r="AP33" s="227"/>
      <c r="AQ33" s="228"/>
    </row>
    <row r="34" spans="1:43" ht="16.5" customHeight="1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236" t="s">
        <v>0</v>
      </c>
      <c r="AI34" s="237"/>
      <c r="AJ34" s="237"/>
      <c r="AK34" s="237"/>
      <c r="AL34" s="237"/>
      <c r="AM34" s="237"/>
      <c r="AN34" s="237"/>
      <c r="AO34" s="237"/>
      <c r="AP34" s="237"/>
      <c r="AQ34" s="238"/>
    </row>
    <row r="35" spans="1:43" ht="16.5" customHeight="1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230" t="s">
        <v>126</v>
      </c>
      <c r="AI35" s="231"/>
      <c r="AJ35" s="231"/>
      <c r="AK35" s="231"/>
      <c r="AL35" s="231"/>
      <c r="AM35" s="231"/>
      <c r="AN35" s="231"/>
      <c r="AO35" s="231"/>
      <c r="AP35" s="231"/>
      <c r="AQ35" s="232"/>
    </row>
    <row r="36" spans="1:43" ht="12.7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9"/>
      <c r="X36" s="59"/>
      <c r="Y36" s="59"/>
      <c r="Z36" s="59"/>
      <c r="AA36" s="59"/>
      <c r="AB36" s="59"/>
      <c r="AC36" s="59"/>
      <c r="AD36" s="57"/>
      <c r="AE36" s="57"/>
      <c r="AF36" s="57"/>
      <c r="AG36" s="57"/>
      <c r="AH36" s="230"/>
      <c r="AI36" s="231"/>
      <c r="AJ36" s="231"/>
      <c r="AK36" s="231"/>
      <c r="AL36" s="231"/>
      <c r="AM36" s="231"/>
      <c r="AN36" s="231"/>
      <c r="AO36" s="231"/>
      <c r="AP36" s="231"/>
      <c r="AQ36" s="232"/>
    </row>
    <row r="37" spans="1:43" ht="16.5" customHeight="1">
      <c r="A37" s="224" t="s">
        <v>127</v>
      </c>
      <c r="B37" s="224"/>
      <c r="C37" s="224"/>
      <c r="D37" s="224"/>
      <c r="E37" s="224"/>
      <c r="F37" s="224"/>
      <c r="G37" s="224"/>
      <c r="H37" s="224"/>
      <c r="I37" s="224"/>
      <c r="J37" s="224"/>
      <c r="K37" s="57"/>
      <c r="L37" s="224" t="s">
        <v>128</v>
      </c>
      <c r="M37" s="224"/>
      <c r="N37" s="224"/>
      <c r="O37" s="224"/>
      <c r="P37" s="224"/>
      <c r="Q37" s="224"/>
      <c r="R37" s="224"/>
      <c r="S37" s="224"/>
      <c r="T37" s="224"/>
      <c r="U37" s="224"/>
      <c r="V37" s="57"/>
      <c r="W37" s="224" t="s">
        <v>129</v>
      </c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33"/>
      <c r="AI37" s="234"/>
      <c r="AJ37" s="234"/>
      <c r="AK37" s="234"/>
      <c r="AL37" s="234"/>
      <c r="AM37" s="234"/>
      <c r="AN37" s="234"/>
      <c r="AO37" s="234"/>
      <c r="AP37" s="234"/>
      <c r="AQ37" s="235"/>
    </row>
  </sheetData>
  <sheetProtection password="C815" sheet="1" objects="1" scenarios="1"/>
  <mergeCells count="96">
    <mergeCell ref="AF3:AG4"/>
    <mergeCell ref="AI3:AO4"/>
    <mergeCell ref="AF6:AJ6"/>
    <mergeCell ref="AK6:AM6"/>
    <mergeCell ref="AN6:AP6"/>
    <mergeCell ref="J1:AQ2"/>
    <mergeCell ref="A13:AQ13"/>
    <mergeCell ref="V9:X9"/>
    <mergeCell ref="Y9:Z9"/>
    <mergeCell ref="AM11:AP11"/>
    <mergeCell ref="N11:O11"/>
    <mergeCell ref="P11:S11"/>
    <mergeCell ref="T11:U11"/>
    <mergeCell ref="T9:U9"/>
    <mergeCell ref="B15:U15"/>
    <mergeCell ref="AA9:AH9"/>
    <mergeCell ref="AI9:AJ9"/>
    <mergeCell ref="AK9:AP9"/>
    <mergeCell ref="A11:F11"/>
    <mergeCell ref="G11:I11"/>
    <mergeCell ref="J11:M11"/>
    <mergeCell ref="N9:O9"/>
    <mergeCell ref="A14:U14"/>
    <mergeCell ref="W14:AP14"/>
    <mergeCell ref="X20:AP20"/>
    <mergeCell ref="X21:AP21"/>
    <mergeCell ref="B20:U20"/>
    <mergeCell ref="B21:U21"/>
    <mergeCell ref="X17:AP17"/>
    <mergeCell ref="W11:X11"/>
    <mergeCell ref="Y11:AB11"/>
    <mergeCell ref="AC11:AD11"/>
    <mergeCell ref="AE11:AJ11"/>
    <mergeCell ref="AK11:AL11"/>
    <mergeCell ref="G31:K31"/>
    <mergeCell ref="L31:Q31"/>
    <mergeCell ref="R31:U31"/>
    <mergeCell ref="X22:AP22"/>
    <mergeCell ref="B22:U22"/>
    <mergeCell ref="B23:U23"/>
    <mergeCell ref="X25:AP25"/>
    <mergeCell ref="Y31:AE31"/>
    <mergeCell ref="AF31:AN32"/>
    <mergeCell ref="AO31:AQ32"/>
    <mergeCell ref="V31:X31"/>
    <mergeCell ref="A32:F32"/>
    <mergeCell ref="G32:K32"/>
    <mergeCell ref="L32:Q32"/>
    <mergeCell ref="R32:U32"/>
    <mergeCell ref="A31:F31"/>
    <mergeCell ref="V33:X33"/>
    <mergeCell ref="AF33:AN33"/>
    <mergeCell ref="AH35:AQ37"/>
    <mergeCell ref="AH34:AQ34"/>
    <mergeCell ref="AO33:AQ33"/>
    <mergeCell ref="Y33:AE33"/>
    <mergeCell ref="B24:U24"/>
    <mergeCell ref="V32:X32"/>
    <mergeCell ref="Y32:AE32"/>
    <mergeCell ref="A37:J37"/>
    <mergeCell ref="L37:U37"/>
    <mergeCell ref="W37:AG37"/>
    <mergeCell ref="A33:F33"/>
    <mergeCell ref="G33:K33"/>
    <mergeCell ref="L33:Q33"/>
    <mergeCell ref="R33:U33"/>
    <mergeCell ref="X28:AP28"/>
    <mergeCell ref="X29:AP29"/>
    <mergeCell ref="B16:U16"/>
    <mergeCell ref="B17:U17"/>
    <mergeCell ref="B18:U18"/>
    <mergeCell ref="B19:U19"/>
    <mergeCell ref="B25:U25"/>
    <mergeCell ref="B26:U26"/>
    <mergeCell ref="B27:U27"/>
    <mergeCell ref="B28:U28"/>
    <mergeCell ref="V3:AE4"/>
    <mergeCell ref="B29:U29"/>
    <mergeCell ref="X15:AP15"/>
    <mergeCell ref="X16:AP16"/>
    <mergeCell ref="X18:AP18"/>
    <mergeCell ref="X19:AP19"/>
    <mergeCell ref="X23:AP23"/>
    <mergeCell ref="X24:AP24"/>
    <mergeCell ref="X26:AP26"/>
    <mergeCell ref="X27:AP27"/>
    <mergeCell ref="AP3:AP4"/>
    <mergeCell ref="W6:AE6"/>
    <mergeCell ref="J9:M9"/>
    <mergeCell ref="P9:S9"/>
    <mergeCell ref="A1:I10"/>
    <mergeCell ref="J7:AQ7"/>
    <mergeCell ref="J8:AQ8"/>
    <mergeCell ref="J10:AQ10"/>
    <mergeCell ref="J5:V6"/>
    <mergeCell ref="J3:U4"/>
  </mergeCells>
  <conditionalFormatting sqref="V28:V29 AQ28:AQ29">
    <cfRule type="cellIs" priority="1" dxfId="1" operator="lessThan">
      <formula>0</formula>
    </cfRule>
  </conditionalFormatting>
  <printOptions/>
  <pageMargins left="0.4724409448818898" right="0.3937007874015748" top="0.5905511811023623" bottom="0.4330708661417323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7"/>
  <sheetViews>
    <sheetView showGridLines="0" zoomScalePageLayoutView="0" workbookViewId="0" topLeftCell="A1">
      <selection activeCell="I1" sqref="I1:Z2"/>
    </sheetView>
  </sheetViews>
  <sheetFormatPr defaultColWidth="9.140625" defaultRowHeight="12.75"/>
  <cols>
    <col min="1" max="1" width="3.140625" style="0" customWidth="1"/>
    <col min="2" max="2" width="2.57421875" style="0" customWidth="1"/>
    <col min="3" max="3" width="3.421875" style="0" customWidth="1"/>
    <col min="4" max="4" width="3.00390625" style="0" customWidth="1"/>
    <col min="5" max="5" width="4.00390625" style="0" customWidth="1"/>
    <col min="6" max="7" width="3.00390625" style="0" customWidth="1"/>
    <col min="8" max="8" width="3.421875" style="0" customWidth="1"/>
    <col min="9" max="9" width="2.421875" style="0" customWidth="1"/>
    <col min="10" max="10" width="3.421875" style="0" customWidth="1"/>
    <col min="11" max="11" width="3.28125" style="0" customWidth="1"/>
    <col min="12" max="12" width="2.28125" style="0" customWidth="1"/>
    <col min="13" max="13" width="2.421875" style="0" customWidth="1"/>
    <col min="14" max="14" width="5.140625" style="0" customWidth="1"/>
    <col min="15" max="15" width="4.140625" style="0" customWidth="1"/>
    <col min="16" max="16" width="4.28125" style="0" customWidth="1"/>
    <col min="17" max="17" width="5.421875" style="0" customWidth="1"/>
    <col min="18" max="18" width="4.421875" style="0" customWidth="1"/>
    <col min="19" max="19" width="2.140625" style="0" customWidth="1"/>
    <col min="20" max="20" width="4.57421875" style="0" customWidth="1"/>
    <col min="21" max="21" width="8.57421875" style="0" customWidth="1"/>
    <col min="22" max="22" width="0.42578125" style="0" hidden="1" customWidth="1"/>
    <col min="23" max="23" width="4.00390625" style="0" hidden="1" customWidth="1"/>
    <col min="25" max="25" width="8.28125" style="0" customWidth="1"/>
    <col min="26" max="26" width="0.2890625" style="0" customWidth="1"/>
  </cols>
  <sheetData>
    <row r="1" spans="1:26" ht="12.75" customHeight="1">
      <c r="A1" s="303"/>
      <c r="B1" s="303"/>
      <c r="C1" s="303"/>
      <c r="D1" s="303"/>
      <c r="E1" s="303"/>
      <c r="F1" s="303"/>
      <c r="G1" s="303"/>
      <c r="H1" s="304"/>
      <c r="I1" s="305" t="s">
        <v>206</v>
      </c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7"/>
    </row>
    <row r="2" spans="1:26" ht="12.75" customHeight="1">
      <c r="A2" s="303"/>
      <c r="B2" s="303"/>
      <c r="C2" s="303"/>
      <c r="D2" s="303"/>
      <c r="E2" s="303"/>
      <c r="F2" s="303"/>
      <c r="G2" s="303"/>
      <c r="H2" s="304"/>
      <c r="I2" s="308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10"/>
    </row>
    <row r="3" spans="1:26" ht="12.75" customHeight="1">
      <c r="A3" s="303"/>
      <c r="B3" s="303"/>
      <c r="C3" s="303"/>
      <c r="D3" s="303"/>
      <c r="E3" s="303"/>
      <c r="F3" s="303"/>
      <c r="G3" s="303"/>
      <c r="H3" s="304"/>
      <c r="I3" s="311" t="s">
        <v>141</v>
      </c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3"/>
    </row>
    <row r="4" spans="1:26" ht="12.75" customHeight="1">
      <c r="A4" s="303"/>
      <c r="B4" s="303"/>
      <c r="C4" s="303"/>
      <c r="D4" s="303"/>
      <c r="E4" s="303"/>
      <c r="F4" s="303"/>
      <c r="G4" s="303"/>
      <c r="H4" s="304"/>
      <c r="I4" s="314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6"/>
    </row>
    <row r="5" spans="1:26" ht="14.25" customHeight="1">
      <c r="A5" s="303"/>
      <c r="B5" s="303"/>
      <c r="C5" s="303"/>
      <c r="D5" s="303"/>
      <c r="E5" s="303"/>
      <c r="F5" s="303"/>
      <c r="G5" s="303"/>
      <c r="H5" s="304"/>
      <c r="I5" s="314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6"/>
    </row>
    <row r="6" spans="1:26" ht="18.75" customHeight="1">
      <c r="A6" s="303"/>
      <c r="B6" s="303"/>
      <c r="C6" s="303"/>
      <c r="D6" s="303"/>
      <c r="E6" s="303"/>
      <c r="F6" s="303"/>
      <c r="G6" s="303"/>
      <c r="H6" s="304"/>
      <c r="I6" s="317" t="s">
        <v>132</v>
      </c>
      <c r="J6" s="317"/>
      <c r="K6" s="317"/>
      <c r="L6" s="317"/>
      <c r="M6" s="317"/>
      <c r="N6" s="317"/>
      <c r="O6" s="317"/>
      <c r="P6" s="317"/>
      <c r="Q6" s="317"/>
      <c r="R6" s="284">
        <f>IF('Impressão Frente automatico'!AH4="","",IF('Impressão Frente automatico'!V3="","",'Impressão Frente automatico'!V3))</f>
      </c>
      <c r="S6" s="284"/>
      <c r="T6" s="284"/>
      <c r="U6" s="284"/>
      <c r="V6" s="284"/>
      <c r="W6" s="284"/>
      <c r="X6" s="284"/>
      <c r="Y6" s="284"/>
      <c r="Z6" s="20"/>
    </row>
    <row r="7" spans="1:26" ht="12.75">
      <c r="A7" s="303"/>
      <c r="B7" s="303"/>
      <c r="C7" s="303"/>
      <c r="D7" s="303"/>
      <c r="E7" s="303"/>
      <c r="F7" s="303"/>
      <c r="G7" s="303"/>
      <c r="H7" s="304"/>
      <c r="I7" s="141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3"/>
      <c r="Z7" s="17"/>
    </row>
    <row r="8" spans="1:26" ht="14.25" customHeight="1">
      <c r="A8" s="303"/>
      <c r="B8" s="303"/>
      <c r="C8" s="303"/>
      <c r="D8" s="303"/>
      <c r="E8" s="303"/>
      <c r="F8" s="303"/>
      <c r="G8" s="303"/>
      <c r="H8" s="304"/>
      <c r="I8" s="283" t="s">
        <v>184</v>
      </c>
      <c r="J8" s="283"/>
      <c r="K8" s="283"/>
      <c r="L8" s="283"/>
      <c r="M8" s="283"/>
      <c r="N8" s="283"/>
      <c r="O8" s="319" t="str">
        <f>IF('Impressão Frente automatico'!AH4=13,"","MÊS:")</f>
        <v>MÊS:</v>
      </c>
      <c r="P8" s="319"/>
      <c r="Q8" s="284">
        <f>IF('Impressão Frente automatico'!AH4="","",HLOOKUP('Impressão Frente automatico'!AH4,Tabela2,39))</f>
      </c>
      <c r="R8" s="284"/>
      <c r="S8" s="284"/>
      <c r="T8" s="284"/>
      <c r="U8" s="284"/>
      <c r="V8" s="145"/>
      <c r="W8" s="145"/>
      <c r="X8" s="133" t="s">
        <v>15</v>
      </c>
      <c r="Y8" s="140">
        <f>IF('Impressão Frente automatico'!AH4="","",IF(Q8="janeiro",SUM('Registro de dados e movimentos'!Y2+1),'Registro de dados e movimentos'!Y2))</f>
      </c>
      <c r="Z8" s="18"/>
    </row>
    <row r="9" spans="1:26" ht="14.25" customHeight="1">
      <c r="A9" s="300"/>
      <c r="B9" s="300"/>
      <c r="C9" s="300"/>
      <c r="D9" s="300"/>
      <c r="E9" s="300"/>
      <c r="F9" s="300"/>
      <c r="G9" s="300"/>
      <c r="H9" s="300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2"/>
      <c r="Z9" s="1"/>
    </row>
    <row r="10" spans="1:26" ht="12.75">
      <c r="A10" s="320" t="s">
        <v>23</v>
      </c>
      <c r="B10" s="320"/>
      <c r="C10" s="320"/>
      <c r="D10" s="320"/>
      <c r="E10" s="320"/>
      <c r="F10" s="320"/>
      <c r="G10" s="320"/>
      <c r="H10" s="356">
        <f>IF('Impressão Frente automatico'!AH4="","",IF('Impressão Frente automatico'!Y9="","",'Impressão Frente automatico'!Y9))</f>
      </c>
      <c r="I10" s="356"/>
      <c r="J10" s="356"/>
      <c r="K10" s="320" t="s">
        <v>146</v>
      </c>
      <c r="L10" s="320"/>
      <c r="M10" s="320"/>
      <c r="N10" s="320"/>
      <c r="O10" s="320"/>
      <c r="P10" s="320"/>
      <c r="Q10" s="320"/>
      <c r="R10" s="139">
        <f>IF('Impressão Frente automatico'!AH4="","",IF('Impressão Frente automatico'!T9="","",'Impressão Frente automatico'!T9))</f>
      </c>
      <c r="S10" s="319" t="s">
        <v>147</v>
      </c>
      <c r="T10" s="319"/>
      <c r="U10" s="319"/>
      <c r="V10" s="319"/>
      <c r="W10" s="319"/>
      <c r="X10" s="319"/>
      <c r="Y10" s="139">
        <f>IF('Impressão Frente automatico'!AH4="","",IF('Impressão Frente automatico'!N9="","",'Impressão Frente automatico'!N9))</f>
      </c>
      <c r="Z10" s="9"/>
    </row>
    <row r="11" spans="1:26" ht="13.5" thickBot="1">
      <c r="A11" s="149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150"/>
      <c r="Z11" s="4"/>
    </row>
    <row r="12" spans="1:26" ht="17.25" customHeight="1" thickBot="1">
      <c r="A12" s="338" t="s">
        <v>185</v>
      </c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19"/>
    </row>
    <row r="13" spans="1:26" ht="16.5" thickBot="1">
      <c r="A13" s="318" t="s">
        <v>16</v>
      </c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 t="s">
        <v>17</v>
      </c>
      <c r="R13" s="318"/>
      <c r="S13" s="318"/>
      <c r="T13" s="318"/>
      <c r="U13" s="318"/>
      <c r="V13" s="318"/>
      <c r="W13" s="318"/>
      <c r="X13" s="318" t="s">
        <v>18</v>
      </c>
      <c r="Y13" s="318"/>
      <c r="Z13" s="22"/>
    </row>
    <row r="14" spans="1:26" ht="18" customHeight="1">
      <c r="A14" s="325" t="s">
        <v>142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1" t="str">
        <f>IF('Impressão Frente automatico'!AI3="","",'Impressão Frente automatico'!AI3)</f>
        <v>................................</v>
      </c>
      <c r="R14" s="322"/>
      <c r="S14" s="322"/>
      <c r="T14" s="322"/>
      <c r="U14" s="322"/>
      <c r="V14" s="146"/>
      <c r="W14" s="147"/>
      <c r="X14" s="332">
        <f>'Impressão Frente automatico'!AQ23</f>
      </c>
      <c r="Y14" s="332"/>
      <c r="Z14" s="21"/>
    </row>
    <row r="15" spans="1:26" ht="18" customHeight="1">
      <c r="A15" s="326" t="s">
        <v>183</v>
      </c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3" t="str">
        <f>IF('Impressão Frente automatico'!AI3="","",'Impressão Frente automatico'!AI3)</f>
        <v>................................</v>
      </c>
      <c r="R15" s="324"/>
      <c r="S15" s="324"/>
      <c r="T15" s="324"/>
      <c r="U15" s="324"/>
      <c r="V15" s="63"/>
      <c r="W15" s="64"/>
      <c r="X15" s="333">
        <f>'Impressão Frente automatico'!AQ24</f>
      </c>
      <c r="Y15" s="333"/>
      <c r="Z15" s="23"/>
    </row>
    <row r="16" spans="1:26" ht="18" customHeight="1">
      <c r="A16" s="328"/>
      <c r="B16" s="328"/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9">
        <f aca="true" t="shared" si="0" ref="Q16:Q21">IF(A16="","",$Q$14)</f>
      </c>
      <c r="R16" s="329"/>
      <c r="S16" s="329"/>
      <c r="T16" s="329"/>
      <c r="U16" s="329"/>
      <c r="V16" s="329"/>
      <c r="W16" s="329"/>
      <c r="X16" s="330"/>
      <c r="Y16" s="330"/>
      <c r="Z16" s="21"/>
    </row>
    <row r="17" spans="1:26" ht="18" customHeight="1">
      <c r="A17" s="336"/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7">
        <f t="shared" si="0"/>
      </c>
      <c r="R17" s="337"/>
      <c r="S17" s="337"/>
      <c r="T17" s="337"/>
      <c r="U17" s="337"/>
      <c r="V17" s="337"/>
      <c r="W17" s="337"/>
      <c r="X17" s="331"/>
      <c r="Y17" s="331"/>
      <c r="Z17" s="23"/>
    </row>
    <row r="18" spans="1:26" ht="18" customHeight="1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329">
        <f t="shared" si="0"/>
      </c>
      <c r="R18" s="329"/>
      <c r="S18" s="329"/>
      <c r="T18" s="329"/>
      <c r="U18" s="329"/>
      <c r="V18" s="329"/>
      <c r="W18" s="329"/>
      <c r="X18" s="330"/>
      <c r="Y18" s="330"/>
      <c r="Z18" s="21"/>
    </row>
    <row r="19" spans="1:26" ht="18" customHeight="1">
      <c r="A19" s="336"/>
      <c r="B19" s="336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7">
        <f t="shared" si="0"/>
      </c>
      <c r="R19" s="337"/>
      <c r="S19" s="337"/>
      <c r="T19" s="337"/>
      <c r="U19" s="337"/>
      <c r="V19" s="337"/>
      <c r="W19" s="337"/>
      <c r="X19" s="331"/>
      <c r="Y19" s="331"/>
      <c r="Z19" s="23"/>
    </row>
    <row r="20" spans="1:26" ht="18" customHeight="1">
      <c r="A20" s="336"/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7">
        <f t="shared" si="0"/>
      </c>
      <c r="R20" s="337"/>
      <c r="S20" s="337"/>
      <c r="T20" s="337"/>
      <c r="U20" s="337"/>
      <c r="V20" s="337"/>
      <c r="W20" s="337"/>
      <c r="X20" s="331"/>
      <c r="Y20" s="331"/>
      <c r="Z20" s="23"/>
    </row>
    <row r="21" spans="1:26" ht="18" customHeight="1" thickBot="1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34">
        <f t="shared" si="0"/>
      </c>
      <c r="R21" s="334"/>
      <c r="S21" s="334"/>
      <c r="T21" s="334"/>
      <c r="U21" s="334"/>
      <c r="V21" s="334"/>
      <c r="W21" s="334"/>
      <c r="X21" s="335"/>
      <c r="Y21" s="335"/>
      <c r="Z21" s="21"/>
    </row>
    <row r="22" spans="1:26" ht="18" customHeight="1" thickBot="1">
      <c r="A22" s="339" t="s">
        <v>143</v>
      </c>
      <c r="B22" s="339"/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40"/>
      <c r="R22" s="340"/>
      <c r="S22" s="340"/>
      <c r="T22" s="340"/>
      <c r="U22" s="340"/>
      <c r="V22" s="340"/>
      <c r="W22" s="340"/>
      <c r="X22" s="345">
        <f>IF(SUM(X14:Y21)=0,"",SUM(X14:Y21))</f>
      </c>
      <c r="Y22" s="345"/>
      <c r="Z22" s="23"/>
    </row>
    <row r="23" spans="1:26" ht="18" customHeight="1">
      <c r="A23" s="341"/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3"/>
      <c r="Z23" s="7"/>
    </row>
    <row r="24" spans="1:26" ht="18" customHeight="1">
      <c r="A24" s="344" t="s">
        <v>19</v>
      </c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7"/>
    </row>
    <row r="25" spans="1:26" ht="18" customHeight="1">
      <c r="A25" s="285">
        <v>0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7"/>
      <c r="Z25" s="7"/>
    </row>
    <row r="26" spans="1:26" ht="18" customHeight="1">
      <c r="A26" s="288"/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90"/>
      <c r="Z26" s="7"/>
    </row>
    <row r="27" spans="1:26" ht="18" customHeight="1">
      <c r="A27" s="288"/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90"/>
      <c r="Z27" s="7"/>
    </row>
    <row r="28" spans="1:26" ht="18" customHeight="1">
      <c r="A28" s="288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90"/>
      <c r="Z28" s="7"/>
    </row>
    <row r="29" spans="1:26" ht="18" customHeight="1">
      <c r="A29" s="288"/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90"/>
      <c r="Z29" s="6"/>
    </row>
    <row r="30" spans="1:26" ht="18" customHeight="1">
      <c r="A30" s="291"/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3"/>
      <c r="Z30" s="10"/>
    </row>
    <row r="31" spans="1:26" ht="18" customHeight="1">
      <c r="A31" s="353" t="s">
        <v>144</v>
      </c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5"/>
      <c r="Z31" s="11"/>
    </row>
    <row r="32" spans="1:26" ht="4.5" customHeight="1">
      <c r="A32" s="1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6"/>
      <c r="Y32" s="16"/>
      <c r="Z32" s="6"/>
    </row>
    <row r="33" spans="1:26" ht="18" customHeight="1">
      <c r="A33" s="294"/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6"/>
      <c r="Z33" s="12"/>
    </row>
    <row r="34" spans="1:26" ht="15.75" customHeight="1">
      <c r="A34" s="297"/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9"/>
      <c r="Z34" s="13"/>
    </row>
    <row r="35" spans="1:26" ht="15.75" customHeight="1">
      <c r="A35" s="297"/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9"/>
      <c r="Z35" s="14"/>
    </row>
    <row r="36" spans="1:26" ht="15.75" customHeight="1">
      <c r="A36" s="297"/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9"/>
      <c r="Z36" s="8"/>
    </row>
    <row r="37" spans="1:26" ht="15.75" customHeight="1">
      <c r="A37" s="297"/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9"/>
      <c r="Z37" s="8"/>
    </row>
    <row r="38" spans="1:26" ht="15.75" customHeight="1">
      <c r="A38" s="297"/>
      <c r="B38" s="298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9"/>
      <c r="Z38" s="3"/>
    </row>
    <row r="39" spans="1:26" ht="15.75" customHeight="1">
      <c r="A39" s="297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9"/>
      <c r="Z39" s="3"/>
    </row>
    <row r="40" spans="1:26" ht="15.75" customHeight="1">
      <c r="A40" s="297"/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9"/>
      <c r="Z40" s="12"/>
    </row>
    <row r="41" spans="1:26" ht="15.75" customHeight="1">
      <c r="A41" s="297"/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9"/>
      <c r="Z41" s="2"/>
    </row>
    <row r="42" spans="1:26" ht="15.75" customHeight="1">
      <c r="A42" s="297"/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9"/>
      <c r="Z42" s="2"/>
    </row>
    <row r="43" spans="1:25" ht="15.75" customHeight="1">
      <c r="A43" s="297"/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9"/>
    </row>
    <row r="44" spans="1:25" ht="15.75" customHeight="1">
      <c r="A44" s="297"/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9"/>
    </row>
    <row r="45" spans="1:25" ht="18.75" customHeight="1">
      <c r="A45" s="357" t="s">
        <v>145</v>
      </c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9"/>
    </row>
    <row r="46" spans="1:25" ht="22.5" customHeight="1">
      <c r="A46" s="347" t="s">
        <v>20</v>
      </c>
      <c r="B46" s="348"/>
      <c r="C46" s="349" t="s">
        <v>207</v>
      </c>
      <c r="D46" s="350"/>
      <c r="E46" s="350"/>
      <c r="F46" s="350"/>
      <c r="G46" s="350"/>
      <c r="H46" s="350"/>
      <c r="I46" s="350"/>
      <c r="J46" s="350"/>
      <c r="K46" s="350"/>
      <c r="L46" s="350"/>
      <c r="M46" s="350"/>
      <c r="N46" s="350"/>
      <c r="O46" s="350"/>
      <c r="P46" s="351" t="s">
        <v>21</v>
      </c>
      <c r="Q46" s="351"/>
      <c r="R46" s="349" t="s">
        <v>208</v>
      </c>
      <c r="S46" s="349"/>
      <c r="T46" s="349"/>
      <c r="U46" s="349"/>
      <c r="V46" s="349"/>
      <c r="W46" s="349"/>
      <c r="X46" s="349"/>
      <c r="Y46" s="352"/>
    </row>
    <row r="47" spans="1:25" ht="7.5" customHeight="1">
      <c r="A47" s="151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3"/>
    </row>
  </sheetData>
  <sheetProtection password="CBD5" sheet="1" objects="1" scenarios="1"/>
  <mergeCells count="54">
    <mergeCell ref="A46:B46"/>
    <mergeCell ref="C46:O46"/>
    <mergeCell ref="P46:Q46"/>
    <mergeCell ref="R46:Y46"/>
    <mergeCell ref="A31:Y31"/>
    <mergeCell ref="S10:X10"/>
    <mergeCell ref="K10:Q10"/>
    <mergeCell ref="H10:J10"/>
    <mergeCell ref="A45:Y45"/>
    <mergeCell ref="A22:P22"/>
    <mergeCell ref="Q22:W22"/>
    <mergeCell ref="A23:Y23"/>
    <mergeCell ref="A24:Y24"/>
    <mergeCell ref="X22:Y22"/>
    <mergeCell ref="A20:P20"/>
    <mergeCell ref="Q20:W20"/>
    <mergeCell ref="A21:P21"/>
    <mergeCell ref="X14:Y14"/>
    <mergeCell ref="X15:Y15"/>
    <mergeCell ref="Q21:W21"/>
    <mergeCell ref="X20:Y20"/>
    <mergeCell ref="X21:Y21"/>
    <mergeCell ref="A19:P19"/>
    <mergeCell ref="Q19:W19"/>
    <mergeCell ref="A17:P17"/>
    <mergeCell ref="Q17:W17"/>
    <mergeCell ref="A18:P18"/>
    <mergeCell ref="A16:P16"/>
    <mergeCell ref="Q16:W16"/>
    <mergeCell ref="X16:Y16"/>
    <mergeCell ref="X18:Y18"/>
    <mergeCell ref="X19:Y19"/>
    <mergeCell ref="X17:Y17"/>
    <mergeCell ref="Q18:W18"/>
    <mergeCell ref="Q13:W13"/>
    <mergeCell ref="O8:P8"/>
    <mergeCell ref="A10:G10"/>
    <mergeCell ref="Q14:U14"/>
    <mergeCell ref="Q15:U15"/>
    <mergeCell ref="A14:P14"/>
    <mergeCell ref="A15:P15"/>
    <mergeCell ref="A12:Y12"/>
    <mergeCell ref="X13:Y13"/>
    <mergeCell ref="A13:P13"/>
    <mergeCell ref="I8:N8"/>
    <mergeCell ref="Q8:U8"/>
    <mergeCell ref="A25:Y30"/>
    <mergeCell ref="A33:Y44"/>
    <mergeCell ref="A9:Y9"/>
    <mergeCell ref="A1:H8"/>
    <mergeCell ref="I1:Z2"/>
    <mergeCell ref="I3:Z5"/>
    <mergeCell ref="I6:Q6"/>
    <mergeCell ref="R6:Y6"/>
  </mergeCells>
  <printOptions/>
  <pageMargins left="0.4330708661417323" right="0.4330708661417323" top="0.7480314960629921" bottom="0.3937007874015748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5"/>
  <sheetViews>
    <sheetView zoomScalePageLayoutView="0" workbookViewId="0" topLeftCell="A1">
      <selection activeCell="A1" sqref="A1:I9"/>
    </sheetView>
  </sheetViews>
  <sheetFormatPr defaultColWidth="9.140625" defaultRowHeight="12.75"/>
  <cols>
    <col min="1" max="1" width="3.140625" style="0" customWidth="1"/>
    <col min="2" max="2" width="2.57421875" style="0" customWidth="1"/>
    <col min="3" max="3" width="3.421875" style="0" customWidth="1"/>
    <col min="4" max="4" width="3.00390625" style="0" customWidth="1"/>
    <col min="5" max="5" width="4.00390625" style="0" customWidth="1"/>
    <col min="6" max="7" width="3.00390625" style="0" customWidth="1"/>
    <col min="8" max="8" width="3.421875" style="0" customWidth="1"/>
    <col min="9" max="9" width="2.421875" style="0" customWidth="1"/>
    <col min="10" max="10" width="3.421875" style="0" customWidth="1"/>
    <col min="11" max="11" width="3.28125" style="0" customWidth="1"/>
    <col min="12" max="12" width="2.28125" style="0" customWidth="1"/>
    <col min="13" max="13" width="2.421875" style="0" customWidth="1"/>
    <col min="14" max="14" width="3.140625" style="0" customWidth="1"/>
    <col min="16" max="17" width="9.00390625" style="0" customWidth="1"/>
    <col min="19" max="19" width="6.28125" style="0" customWidth="1"/>
    <col min="20" max="20" width="1.57421875" style="0" hidden="1" customWidth="1"/>
    <col min="21" max="21" width="0.42578125" style="0" hidden="1" customWidth="1"/>
    <col min="22" max="22" width="4.00390625" style="0" hidden="1" customWidth="1"/>
    <col min="24" max="24" width="7.28125" style="0" customWidth="1"/>
  </cols>
  <sheetData>
    <row r="1" spans="1:24" ht="12.75" customHeight="1">
      <c r="A1" s="303"/>
      <c r="B1" s="303"/>
      <c r="C1" s="303"/>
      <c r="D1" s="303"/>
      <c r="E1" s="303"/>
      <c r="F1" s="303"/>
      <c r="G1" s="303"/>
      <c r="H1" s="303"/>
      <c r="I1" s="304"/>
      <c r="J1" s="368" t="s">
        <v>148</v>
      </c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70"/>
    </row>
    <row r="2" spans="1:24" ht="12.75" customHeight="1">
      <c r="A2" s="303"/>
      <c r="B2" s="303"/>
      <c r="C2" s="303"/>
      <c r="D2" s="303"/>
      <c r="E2" s="303"/>
      <c r="F2" s="303"/>
      <c r="G2" s="303"/>
      <c r="H2" s="303"/>
      <c r="I2" s="304"/>
      <c r="J2" s="371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3"/>
    </row>
    <row r="3" spans="1:24" ht="15" customHeight="1">
      <c r="A3" s="303"/>
      <c r="B3" s="303"/>
      <c r="C3" s="303"/>
      <c r="D3" s="303"/>
      <c r="E3" s="303"/>
      <c r="F3" s="303"/>
      <c r="G3" s="303"/>
      <c r="H3" s="303"/>
      <c r="I3" s="304"/>
      <c r="J3" s="374" t="s">
        <v>209</v>
      </c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6"/>
    </row>
    <row r="4" spans="1:24" ht="7.5" customHeight="1">
      <c r="A4" s="303"/>
      <c r="B4" s="303"/>
      <c r="C4" s="303"/>
      <c r="D4" s="303"/>
      <c r="E4" s="303"/>
      <c r="F4" s="303"/>
      <c r="G4" s="303"/>
      <c r="H4" s="303"/>
      <c r="I4" s="304"/>
      <c r="J4" s="377" t="s">
        <v>132</v>
      </c>
      <c r="K4" s="377"/>
      <c r="L4" s="377"/>
      <c r="M4" s="377"/>
      <c r="N4" s="377"/>
      <c r="O4" s="377"/>
      <c r="P4" s="377"/>
      <c r="Q4" s="363"/>
      <c r="R4" s="363"/>
      <c r="S4" s="363"/>
      <c r="T4" s="363"/>
      <c r="U4" s="363"/>
      <c r="V4" s="363"/>
      <c r="W4" s="363"/>
      <c r="X4" s="363"/>
    </row>
    <row r="5" spans="1:24" ht="15" customHeight="1">
      <c r="A5" s="303"/>
      <c r="B5" s="303"/>
      <c r="C5" s="303"/>
      <c r="D5" s="303"/>
      <c r="E5" s="303"/>
      <c r="F5" s="303"/>
      <c r="G5" s="303"/>
      <c r="H5" s="303"/>
      <c r="I5" s="304"/>
      <c r="J5" s="377"/>
      <c r="K5" s="377"/>
      <c r="L5" s="377"/>
      <c r="M5" s="377"/>
      <c r="N5" s="377"/>
      <c r="O5" s="377"/>
      <c r="P5" s="377"/>
      <c r="Q5" s="363"/>
      <c r="R5" s="363"/>
      <c r="S5" s="363"/>
      <c r="T5" s="363"/>
      <c r="U5" s="363"/>
      <c r="V5" s="363"/>
      <c r="W5" s="363"/>
      <c r="X5" s="363"/>
    </row>
    <row r="6" spans="1:24" ht="11.25" customHeight="1">
      <c r="A6" s="303"/>
      <c r="B6" s="303"/>
      <c r="C6" s="303"/>
      <c r="D6" s="303"/>
      <c r="E6" s="303"/>
      <c r="F6" s="303"/>
      <c r="G6" s="303"/>
      <c r="H6" s="303"/>
      <c r="I6" s="304"/>
      <c r="J6" s="446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447"/>
    </row>
    <row r="7" spans="1:24" ht="18.75" customHeight="1">
      <c r="A7" s="303"/>
      <c r="B7" s="303"/>
      <c r="C7" s="303"/>
      <c r="D7" s="303"/>
      <c r="E7" s="303"/>
      <c r="F7" s="303"/>
      <c r="G7" s="303"/>
      <c r="H7" s="303"/>
      <c r="I7" s="304"/>
      <c r="J7" s="364" t="s">
        <v>210</v>
      </c>
      <c r="K7" s="364"/>
      <c r="L7" s="364"/>
      <c r="M7" s="364"/>
      <c r="N7" s="364"/>
      <c r="O7" s="364"/>
      <c r="P7" s="364"/>
      <c r="Q7" s="364"/>
      <c r="R7" s="364"/>
      <c r="S7" s="154" t="s">
        <v>15</v>
      </c>
      <c r="T7" s="134"/>
      <c r="U7" s="134"/>
      <c r="V7" s="134"/>
      <c r="W7" s="365"/>
      <c r="X7" s="366"/>
    </row>
    <row r="8" spans="1:24" ht="12.75">
      <c r="A8" s="303"/>
      <c r="B8" s="303"/>
      <c r="C8" s="303"/>
      <c r="D8" s="303"/>
      <c r="E8" s="303"/>
      <c r="F8" s="303"/>
      <c r="G8" s="303"/>
      <c r="H8" s="303"/>
      <c r="I8" s="304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</row>
    <row r="9" spans="1:24" ht="12.75">
      <c r="A9" s="300"/>
      <c r="B9" s="300"/>
      <c r="C9" s="300"/>
      <c r="D9" s="300"/>
      <c r="E9" s="300"/>
      <c r="F9" s="300"/>
      <c r="G9" s="300"/>
      <c r="H9" s="300"/>
      <c r="I9" s="448"/>
      <c r="J9" s="444"/>
      <c r="K9" s="444"/>
      <c r="L9" s="444"/>
      <c r="M9" s="444"/>
      <c r="N9" s="444"/>
      <c r="O9" s="444"/>
      <c r="P9" s="444"/>
      <c r="Q9" s="444"/>
      <c r="R9" s="444"/>
      <c r="S9" s="444"/>
      <c r="T9" s="444"/>
      <c r="U9" s="444"/>
      <c r="V9" s="444"/>
      <c r="W9" s="444"/>
      <c r="X9" s="444"/>
    </row>
    <row r="10" spans="1:24" ht="12.75">
      <c r="A10" s="378" t="s">
        <v>149</v>
      </c>
      <c r="B10" s="361"/>
      <c r="C10" s="361"/>
      <c r="D10" s="361"/>
      <c r="E10" s="362"/>
      <c r="F10" s="361"/>
      <c r="G10" s="361"/>
      <c r="H10" s="361"/>
      <c r="I10" s="361"/>
      <c r="J10" s="361"/>
      <c r="K10" s="361"/>
      <c r="L10" s="361"/>
      <c r="M10" s="378" t="s">
        <v>150</v>
      </c>
      <c r="N10" s="361"/>
      <c r="O10" s="361"/>
      <c r="P10" s="361"/>
      <c r="Q10" s="361"/>
      <c r="R10" s="362"/>
      <c r="S10" s="360" t="s">
        <v>151</v>
      </c>
      <c r="T10" s="361"/>
      <c r="U10" s="361"/>
      <c r="V10" s="361"/>
      <c r="W10" s="361"/>
      <c r="X10" s="362"/>
    </row>
    <row r="11" spans="1:24" ht="7.5" customHeight="1">
      <c r="A11" s="155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5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</row>
    <row r="12" spans="1:24" ht="18.75" customHeight="1">
      <c r="A12" s="283" t="s">
        <v>153</v>
      </c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60" t="s">
        <v>154</v>
      </c>
      <c r="Q12" s="361"/>
      <c r="R12" s="362"/>
      <c r="S12" s="379" t="s">
        <v>155</v>
      </c>
      <c r="T12" s="379"/>
      <c r="U12" s="379"/>
      <c r="V12" s="379"/>
      <c r="W12" s="379"/>
      <c r="X12" s="379"/>
    </row>
    <row r="13" spans="1:24" ht="18.75" customHeight="1">
      <c r="A13" s="283" t="s">
        <v>152</v>
      </c>
      <c r="B13" s="379"/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</row>
    <row r="14" spans="1:24" ht="7.5" customHeight="1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</row>
    <row r="15" spans="1:24" s="144" customFormat="1" ht="18.75" customHeight="1">
      <c r="A15" s="378" t="s">
        <v>156</v>
      </c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2"/>
    </row>
    <row r="16" spans="1:24" ht="7.5" customHeight="1" thickBo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</row>
    <row r="17" spans="1:24" ht="16.5" thickBot="1">
      <c r="A17" s="380" t="s">
        <v>157</v>
      </c>
      <c r="B17" s="381"/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1"/>
      <c r="X17" s="382"/>
    </row>
    <row r="18" spans="1:24" ht="13.5" thickBot="1">
      <c r="A18" s="383" t="s">
        <v>158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5"/>
      <c r="R18" s="384" t="s">
        <v>159</v>
      </c>
      <c r="S18" s="384"/>
      <c r="T18" s="384"/>
      <c r="U18" s="384"/>
      <c r="V18" s="385"/>
      <c r="W18" s="383" t="s">
        <v>160</v>
      </c>
      <c r="X18" s="385"/>
    </row>
    <row r="19" spans="1:24" ht="14.25">
      <c r="A19" s="386" t="s">
        <v>161</v>
      </c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8"/>
      <c r="R19" s="389"/>
      <c r="S19" s="390"/>
      <c r="T19" s="390"/>
      <c r="U19" s="390"/>
      <c r="V19" s="391"/>
      <c r="W19" s="389"/>
      <c r="X19" s="392"/>
    </row>
    <row r="20" spans="1:24" ht="12.75">
      <c r="A20" s="393" t="s">
        <v>162</v>
      </c>
      <c r="B20" s="394"/>
      <c r="C20" s="394"/>
      <c r="D20" s="394"/>
      <c r="E20" s="394"/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5"/>
      <c r="R20" s="396"/>
      <c r="S20" s="397"/>
      <c r="T20" s="397"/>
      <c r="U20" s="398"/>
      <c r="V20" s="399"/>
      <c r="W20" s="396"/>
      <c r="X20" s="400"/>
    </row>
    <row r="21" spans="1:24" ht="14.25">
      <c r="A21" s="401" t="s">
        <v>163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5"/>
      <c r="R21" s="389"/>
      <c r="S21" s="390"/>
      <c r="T21" s="390"/>
      <c r="U21" s="390"/>
      <c r="V21" s="391"/>
      <c r="W21" s="389"/>
      <c r="X21" s="392"/>
    </row>
    <row r="22" spans="1:24" ht="12.75">
      <c r="A22" s="402" t="s">
        <v>164</v>
      </c>
      <c r="B22" s="397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403"/>
      <c r="R22" s="396"/>
      <c r="S22" s="397"/>
      <c r="T22" s="397"/>
      <c r="U22" s="398"/>
      <c r="V22" s="399"/>
      <c r="W22" s="396"/>
      <c r="X22" s="400"/>
    </row>
    <row r="23" spans="1:24" ht="14.25">
      <c r="A23" s="404" t="s">
        <v>165</v>
      </c>
      <c r="B23" s="405"/>
      <c r="C23" s="405"/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6"/>
      <c r="R23" s="389"/>
      <c r="S23" s="390"/>
      <c r="T23" s="390"/>
      <c r="U23" s="390"/>
      <c r="V23" s="391"/>
      <c r="W23" s="389"/>
      <c r="X23" s="392"/>
    </row>
    <row r="24" spans="1:24" ht="14.25">
      <c r="A24" s="404" t="s">
        <v>166</v>
      </c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6"/>
      <c r="R24" s="389"/>
      <c r="S24" s="390"/>
      <c r="T24" s="390"/>
      <c r="U24" s="390"/>
      <c r="V24" s="391"/>
      <c r="W24" s="389"/>
      <c r="X24" s="392"/>
    </row>
    <row r="25" spans="1:24" ht="12.75">
      <c r="A25" s="407" t="s">
        <v>167</v>
      </c>
      <c r="B25" s="387"/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388"/>
      <c r="R25" s="396"/>
      <c r="S25" s="397"/>
      <c r="T25" s="397"/>
      <c r="U25" s="398"/>
      <c r="V25" s="399"/>
      <c r="W25" s="396"/>
      <c r="X25" s="400"/>
    </row>
    <row r="26" spans="1:24" ht="12.75">
      <c r="A26" s="125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35"/>
      <c r="Q26" s="127"/>
      <c r="R26" s="120"/>
      <c r="S26" s="123"/>
      <c r="T26" s="123"/>
      <c r="U26" s="118"/>
      <c r="V26" s="119"/>
      <c r="W26" s="120"/>
      <c r="X26" s="124"/>
    </row>
    <row r="27" spans="1:24" ht="14.25">
      <c r="A27" s="393"/>
      <c r="B27" s="394"/>
      <c r="C27" s="394"/>
      <c r="D27" s="394"/>
      <c r="E27" s="394"/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94"/>
      <c r="Q27" s="395"/>
      <c r="R27" s="389"/>
      <c r="S27" s="390"/>
      <c r="T27" s="390"/>
      <c r="U27" s="390"/>
      <c r="V27" s="391"/>
      <c r="W27" s="389"/>
      <c r="X27" s="392"/>
    </row>
    <row r="28" spans="1:24" ht="14.25">
      <c r="A28" s="404" t="s">
        <v>168</v>
      </c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6"/>
      <c r="R28" s="389"/>
      <c r="S28" s="390"/>
      <c r="T28" s="390"/>
      <c r="U28" s="390"/>
      <c r="V28" s="391"/>
      <c r="W28" s="389"/>
      <c r="X28" s="392"/>
    </row>
    <row r="29" spans="1:24" ht="12.75">
      <c r="A29" s="408" t="s">
        <v>169</v>
      </c>
      <c r="B29" s="409"/>
      <c r="C29" s="409"/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409"/>
      <c r="P29" s="409"/>
      <c r="Q29" s="410"/>
      <c r="R29" s="411"/>
      <c r="S29" s="412"/>
      <c r="T29" s="412"/>
      <c r="U29" s="413"/>
      <c r="V29" s="414"/>
      <c r="W29" s="411"/>
      <c r="X29" s="415"/>
    </row>
    <row r="30" spans="1:24" ht="14.25">
      <c r="A30" s="416" t="s">
        <v>170</v>
      </c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6"/>
      <c r="R30" s="396"/>
      <c r="S30" s="397"/>
      <c r="T30" s="397"/>
      <c r="U30" s="398"/>
      <c r="V30" s="399"/>
      <c r="W30" s="396"/>
      <c r="X30" s="400"/>
    </row>
    <row r="31" spans="1:24" ht="14.25">
      <c r="A31" s="404" t="s">
        <v>171</v>
      </c>
      <c r="B31" s="405"/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6"/>
      <c r="R31" s="389"/>
      <c r="S31" s="390"/>
      <c r="T31" s="390"/>
      <c r="U31" s="390"/>
      <c r="V31" s="391"/>
      <c r="W31" s="389"/>
      <c r="X31" s="392"/>
    </row>
    <row r="32" spans="1:24" ht="12.75">
      <c r="A32" s="417" t="s">
        <v>172</v>
      </c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8"/>
      <c r="R32" s="396"/>
      <c r="S32" s="397"/>
      <c r="T32" s="397"/>
      <c r="U32" s="398"/>
      <c r="V32" s="399"/>
      <c r="W32" s="396"/>
      <c r="X32" s="400"/>
    </row>
    <row r="33" spans="1:24" ht="14.25">
      <c r="A33" s="125" t="s">
        <v>173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35"/>
      <c r="Q33" s="127"/>
      <c r="R33" s="389"/>
      <c r="S33" s="390"/>
      <c r="T33" s="390"/>
      <c r="U33" s="390"/>
      <c r="V33" s="391"/>
      <c r="W33" s="389"/>
      <c r="X33" s="392"/>
    </row>
    <row r="34" spans="1:24" ht="14.25">
      <c r="A34" s="393" t="s">
        <v>174</v>
      </c>
      <c r="B34" s="394"/>
      <c r="C34" s="394"/>
      <c r="D34" s="394"/>
      <c r="E34" s="394"/>
      <c r="F34" s="394"/>
      <c r="G34" s="394"/>
      <c r="H34" s="394"/>
      <c r="I34" s="394"/>
      <c r="J34" s="394"/>
      <c r="K34" s="394"/>
      <c r="L34" s="394"/>
      <c r="M34" s="394"/>
      <c r="N34" s="394"/>
      <c r="O34" s="394"/>
      <c r="P34" s="394"/>
      <c r="Q34" s="395"/>
      <c r="R34" s="389"/>
      <c r="S34" s="390"/>
      <c r="T34" s="390"/>
      <c r="U34" s="390"/>
      <c r="V34" s="391"/>
      <c r="W34" s="389"/>
      <c r="X34" s="392"/>
    </row>
    <row r="35" spans="1:24" ht="14.25">
      <c r="A35" s="404"/>
      <c r="B35" s="419"/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20"/>
      <c r="R35" s="389"/>
      <c r="S35" s="421"/>
      <c r="T35" s="421"/>
      <c r="U35" s="121"/>
      <c r="V35" s="122"/>
      <c r="W35" s="389"/>
      <c r="X35" s="422"/>
    </row>
    <row r="36" spans="1:24" ht="12.75">
      <c r="A36" s="402"/>
      <c r="B36" s="397"/>
      <c r="C36" s="397"/>
      <c r="D36" s="397"/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7"/>
      <c r="P36" s="397"/>
      <c r="Q36" s="403"/>
      <c r="R36" s="396"/>
      <c r="S36" s="397"/>
      <c r="T36" s="397"/>
      <c r="U36" s="398"/>
      <c r="V36" s="399"/>
      <c r="W36" s="396"/>
      <c r="X36" s="400"/>
    </row>
    <row r="37" spans="1:24" ht="15" thickBot="1">
      <c r="A37" s="423"/>
      <c r="B37" s="424"/>
      <c r="C37" s="424"/>
      <c r="D37" s="424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5"/>
      <c r="R37" s="426"/>
      <c r="S37" s="424"/>
      <c r="T37" s="424"/>
      <c r="U37" s="424"/>
      <c r="V37" s="425"/>
      <c r="W37" s="426"/>
      <c r="X37" s="427"/>
    </row>
    <row r="38" spans="1:24" ht="14.25">
      <c r="A38" s="428"/>
      <c r="B38" s="390"/>
      <c r="C38" s="390"/>
      <c r="D38" s="390"/>
      <c r="E38" s="390"/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390"/>
      <c r="Q38" s="391"/>
      <c r="R38" s="389"/>
      <c r="S38" s="390"/>
      <c r="T38" s="390"/>
      <c r="U38" s="390"/>
      <c r="V38" s="391"/>
      <c r="W38" s="389"/>
      <c r="X38" s="392"/>
    </row>
    <row r="39" spans="1:24" ht="12.75">
      <c r="A39" s="429" t="s">
        <v>175</v>
      </c>
      <c r="B39" s="430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1"/>
      <c r="R39" s="396"/>
      <c r="S39" s="397"/>
      <c r="T39" s="397"/>
      <c r="U39" s="398"/>
      <c r="V39" s="399"/>
      <c r="W39" s="396"/>
      <c r="X39" s="400"/>
    </row>
    <row r="40" spans="1:24" ht="14.25">
      <c r="A40" s="432" t="s">
        <v>176</v>
      </c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434"/>
      <c r="R40" s="389"/>
      <c r="S40" s="390"/>
      <c r="T40" s="390"/>
      <c r="U40" s="390"/>
      <c r="V40" s="391"/>
      <c r="W40" s="389"/>
      <c r="X40" s="392"/>
    </row>
    <row r="41" spans="1:24" ht="14.25">
      <c r="A41" s="404" t="s">
        <v>177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6"/>
      <c r="R41" s="389"/>
      <c r="S41" s="390"/>
      <c r="T41" s="390"/>
      <c r="U41" s="390"/>
      <c r="V41" s="391"/>
      <c r="W41" s="389"/>
      <c r="X41" s="392"/>
    </row>
    <row r="42" spans="1:24" ht="12.75">
      <c r="A42" s="417" t="s">
        <v>178</v>
      </c>
      <c r="B42" s="412"/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8"/>
      <c r="R42" s="411"/>
      <c r="S42" s="412"/>
      <c r="T42" s="412"/>
      <c r="U42" s="413"/>
      <c r="V42" s="414"/>
      <c r="W42" s="411"/>
      <c r="X42" s="415"/>
    </row>
    <row r="43" spans="1:24" ht="12.75">
      <c r="A43" s="393" t="s">
        <v>179</v>
      </c>
      <c r="B43" s="394"/>
      <c r="C43" s="394"/>
      <c r="D43" s="394"/>
      <c r="E43" s="394"/>
      <c r="F43" s="394"/>
      <c r="G43" s="394"/>
      <c r="H43" s="394"/>
      <c r="I43" s="394"/>
      <c r="J43" s="394"/>
      <c r="K43" s="394"/>
      <c r="L43" s="394"/>
      <c r="M43" s="394"/>
      <c r="N43" s="394"/>
      <c r="O43" s="394"/>
      <c r="P43" s="394"/>
      <c r="Q43" s="395"/>
      <c r="R43" s="396"/>
      <c r="S43" s="397"/>
      <c r="T43" s="397"/>
      <c r="U43" s="398"/>
      <c r="V43" s="399"/>
      <c r="W43" s="396"/>
      <c r="X43" s="400"/>
    </row>
    <row r="44" spans="1:24" ht="12.75">
      <c r="A44" s="402"/>
      <c r="B44" s="397"/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7"/>
      <c r="N44" s="397"/>
      <c r="O44" s="397"/>
      <c r="P44" s="397"/>
      <c r="Q44" s="403"/>
      <c r="R44" s="396"/>
      <c r="S44" s="397"/>
      <c r="T44" s="397"/>
      <c r="U44" s="398"/>
      <c r="V44" s="399"/>
      <c r="W44" s="396"/>
      <c r="X44" s="400"/>
    </row>
    <row r="45" spans="1:24" ht="14.25">
      <c r="A45" s="428"/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Q45" s="391"/>
      <c r="R45" s="389"/>
      <c r="S45" s="390"/>
      <c r="T45" s="390"/>
      <c r="U45" s="390"/>
      <c r="V45" s="391"/>
      <c r="W45" s="389"/>
      <c r="X45" s="392"/>
    </row>
    <row r="46" spans="1:24" ht="12.75">
      <c r="A46" s="429" t="s">
        <v>180</v>
      </c>
      <c r="B46" s="397"/>
      <c r="C46" s="397"/>
      <c r="D46" s="397"/>
      <c r="E46" s="397"/>
      <c r="F46" s="397"/>
      <c r="G46" s="397"/>
      <c r="H46" s="397"/>
      <c r="I46" s="397"/>
      <c r="J46" s="397"/>
      <c r="K46" s="397"/>
      <c r="L46" s="397"/>
      <c r="M46" s="397"/>
      <c r="N46" s="397"/>
      <c r="O46" s="397"/>
      <c r="P46" s="397"/>
      <c r="Q46" s="403"/>
      <c r="R46" s="396"/>
      <c r="S46" s="397"/>
      <c r="T46" s="397"/>
      <c r="U46" s="398"/>
      <c r="V46" s="399"/>
      <c r="W46" s="396"/>
      <c r="X46" s="400"/>
    </row>
    <row r="47" spans="1:24" ht="14.25">
      <c r="A47" s="404" t="s">
        <v>181</v>
      </c>
      <c r="B47" s="405"/>
      <c r="C47" s="405"/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6"/>
      <c r="R47" s="389"/>
      <c r="S47" s="390"/>
      <c r="T47" s="390"/>
      <c r="U47" s="390"/>
      <c r="V47" s="391"/>
      <c r="W47" s="389"/>
      <c r="X47" s="392"/>
    </row>
    <row r="48" spans="1:24" ht="14.25">
      <c r="A48" s="404" t="s">
        <v>182</v>
      </c>
      <c r="B48" s="405"/>
      <c r="C48" s="405"/>
      <c r="D48" s="405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405"/>
      <c r="P48" s="405"/>
      <c r="Q48" s="406"/>
      <c r="R48" s="389"/>
      <c r="S48" s="390"/>
      <c r="T48" s="390"/>
      <c r="U48" s="390"/>
      <c r="V48" s="391"/>
      <c r="W48" s="389"/>
      <c r="X48" s="392"/>
    </row>
    <row r="49" spans="1:24" ht="14.25">
      <c r="A49" s="404"/>
      <c r="B49" s="419"/>
      <c r="C49" s="419"/>
      <c r="D49" s="419"/>
      <c r="E49" s="419"/>
      <c r="F49" s="419"/>
      <c r="G49" s="419"/>
      <c r="H49" s="419"/>
      <c r="I49" s="419"/>
      <c r="J49" s="419"/>
      <c r="K49" s="419"/>
      <c r="L49" s="419"/>
      <c r="M49" s="419"/>
      <c r="N49" s="419"/>
      <c r="O49" s="419"/>
      <c r="P49" s="419"/>
      <c r="Q49" s="420"/>
      <c r="R49" s="389"/>
      <c r="S49" s="421"/>
      <c r="T49" s="421"/>
      <c r="U49" s="121"/>
      <c r="V49" s="122"/>
      <c r="W49" s="389"/>
      <c r="X49" s="422"/>
    </row>
    <row r="50" spans="1:24" ht="12.75">
      <c r="A50" s="402"/>
      <c r="B50" s="397"/>
      <c r="C50" s="397"/>
      <c r="D50" s="397"/>
      <c r="E50" s="397"/>
      <c r="F50" s="397"/>
      <c r="G50" s="397"/>
      <c r="H50" s="397"/>
      <c r="I50" s="397"/>
      <c r="J50" s="397"/>
      <c r="K50" s="397"/>
      <c r="L50" s="397"/>
      <c r="M50" s="397"/>
      <c r="N50" s="397"/>
      <c r="O50" s="397"/>
      <c r="P50" s="397"/>
      <c r="Q50" s="403"/>
      <c r="R50" s="396"/>
      <c r="S50" s="397"/>
      <c r="T50" s="397"/>
      <c r="U50" s="398"/>
      <c r="V50" s="399"/>
      <c r="W50" s="396"/>
      <c r="X50" s="400"/>
    </row>
    <row r="51" spans="1:24" ht="15" thickBot="1">
      <c r="A51" s="423"/>
      <c r="B51" s="424"/>
      <c r="C51" s="424"/>
      <c r="D51" s="424"/>
      <c r="E51" s="424"/>
      <c r="F51" s="424"/>
      <c r="G51" s="424"/>
      <c r="H51" s="424"/>
      <c r="I51" s="424"/>
      <c r="J51" s="424"/>
      <c r="K51" s="424"/>
      <c r="L51" s="424"/>
      <c r="M51" s="424"/>
      <c r="N51" s="424"/>
      <c r="O51" s="424"/>
      <c r="P51" s="424"/>
      <c r="Q51" s="425"/>
      <c r="R51" s="426"/>
      <c r="S51" s="424"/>
      <c r="T51" s="424"/>
      <c r="U51" s="424"/>
      <c r="V51" s="425"/>
      <c r="W51" s="426"/>
      <c r="X51" s="427"/>
    </row>
    <row r="52" spans="1:24" ht="12.75">
      <c r="A52" s="435"/>
      <c r="B52" s="436"/>
      <c r="C52" s="436"/>
      <c r="D52" s="436"/>
      <c r="E52" s="436"/>
      <c r="F52" s="436"/>
      <c r="G52" s="436"/>
      <c r="H52" s="436"/>
      <c r="I52" s="436"/>
      <c r="J52" s="436"/>
      <c r="K52" s="436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7"/>
    </row>
    <row r="53" spans="1:24" ht="12.75">
      <c r="A53" s="438"/>
      <c r="B53" s="439"/>
      <c r="C53" s="439"/>
      <c r="D53" s="439"/>
      <c r="E53" s="439"/>
      <c r="F53" s="439"/>
      <c r="G53" s="439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  <c r="T53" s="439"/>
      <c r="U53" s="439"/>
      <c r="V53" s="439"/>
      <c r="W53" s="439"/>
      <c r="X53" s="440"/>
    </row>
    <row r="54" spans="1:24" ht="12.75">
      <c r="A54" s="438"/>
      <c r="B54" s="439"/>
      <c r="C54" s="439"/>
      <c r="D54" s="439"/>
      <c r="E54" s="439"/>
      <c r="F54" s="439"/>
      <c r="G54" s="439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  <c r="T54" s="439"/>
      <c r="U54" s="439"/>
      <c r="V54" s="439"/>
      <c r="W54" s="439"/>
      <c r="X54" s="440"/>
    </row>
    <row r="55" spans="1:24" ht="13.5" thickBot="1">
      <c r="A55" s="441"/>
      <c r="B55" s="442"/>
      <c r="C55" s="442"/>
      <c r="D55" s="442"/>
      <c r="E55" s="442"/>
      <c r="F55" s="442"/>
      <c r="G55" s="442"/>
      <c r="H55" s="442"/>
      <c r="I55" s="442"/>
      <c r="J55" s="442"/>
      <c r="K55" s="442"/>
      <c r="L55" s="442"/>
      <c r="M55" s="442"/>
      <c r="N55" s="442"/>
      <c r="O55" s="442"/>
      <c r="P55" s="442"/>
      <c r="Q55" s="442"/>
      <c r="R55" s="442"/>
      <c r="S55" s="442"/>
      <c r="T55" s="442"/>
      <c r="U55" s="442"/>
      <c r="V55" s="442"/>
      <c r="W55" s="442"/>
      <c r="X55" s="443"/>
    </row>
  </sheetData>
  <sheetProtection/>
  <mergeCells count="123">
    <mergeCell ref="A55:X55"/>
    <mergeCell ref="A50:Q50"/>
    <mergeCell ref="R50:V50"/>
    <mergeCell ref="W50:X50"/>
    <mergeCell ref="A51:Q51"/>
    <mergeCell ref="R51:V51"/>
    <mergeCell ref="W51:X51"/>
    <mergeCell ref="A49:Q49"/>
    <mergeCell ref="R49:T49"/>
    <mergeCell ref="W49:X49"/>
    <mergeCell ref="A52:X52"/>
    <mergeCell ref="A53:X53"/>
    <mergeCell ref="A54:X54"/>
    <mergeCell ref="A47:Q47"/>
    <mergeCell ref="R47:V47"/>
    <mergeCell ref="W47:X47"/>
    <mergeCell ref="A48:Q48"/>
    <mergeCell ref="R48:V48"/>
    <mergeCell ref="W48:X48"/>
    <mergeCell ref="A45:Q45"/>
    <mergeCell ref="R45:V45"/>
    <mergeCell ref="W45:X45"/>
    <mergeCell ref="A46:Q46"/>
    <mergeCell ref="R46:V46"/>
    <mergeCell ref="W46:X46"/>
    <mergeCell ref="A43:Q43"/>
    <mergeCell ref="R43:V43"/>
    <mergeCell ref="W43:X43"/>
    <mergeCell ref="A44:Q44"/>
    <mergeCell ref="R44:V44"/>
    <mergeCell ref="W44:X44"/>
    <mergeCell ref="A41:Q41"/>
    <mergeCell ref="R41:V41"/>
    <mergeCell ref="W41:X41"/>
    <mergeCell ref="A42:Q42"/>
    <mergeCell ref="R42:V42"/>
    <mergeCell ref="W42:X42"/>
    <mergeCell ref="A39:Q39"/>
    <mergeCell ref="R39:V39"/>
    <mergeCell ref="W39:X39"/>
    <mergeCell ref="A40:Q40"/>
    <mergeCell ref="R40:V40"/>
    <mergeCell ref="W40:X40"/>
    <mergeCell ref="A37:Q37"/>
    <mergeCell ref="R37:V37"/>
    <mergeCell ref="W37:X37"/>
    <mergeCell ref="A38:Q38"/>
    <mergeCell ref="R38:V38"/>
    <mergeCell ref="W38:X38"/>
    <mergeCell ref="A35:Q35"/>
    <mergeCell ref="R35:T35"/>
    <mergeCell ref="W35:X35"/>
    <mergeCell ref="A36:Q36"/>
    <mergeCell ref="R36:V36"/>
    <mergeCell ref="W36:X36"/>
    <mergeCell ref="A32:Q32"/>
    <mergeCell ref="R32:V32"/>
    <mergeCell ref="W32:X32"/>
    <mergeCell ref="R33:V33"/>
    <mergeCell ref="W33:X33"/>
    <mergeCell ref="A34:Q34"/>
    <mergeCell ref="R34:V34"/>
    <mergeCell ref="W34:X34"/>
    <mergeCell ref="A30:Q30"/>
    <mergeCell ref="R30:V30"/>
    <mergeCell ref="W30:X30"/>
    <mergeCell ref="A31:Q31"/>
    <mergeCell ref="R31:V31"/>
    <mergeCell ref="W31:X31"/>
    <mergeCell ref="A28:Q28"/>
    <mergeCell ref="R28:V28"/>
    <mergeCell ref="W28:X28"/>
    <mergeCell ref="A29:Q29"/>
    <mergeCell ref="R29:V29"/>
    <mergeCell ref="W29:X29"/>
    <mergeCell ref="A25:Q25"/>
    <mergeCell ref="R25:V25"/>
    <mergeCell ref="W25:X25"/>
    <mergeCell ref="A27:Q27"/>
    <mergeCell ref="R27:V27"/>
    <mergeCell ref="W27:X27"/>
    <mergeCell ref="A23:Q23"/>
    <mergeCell ref="R23:V23"/>
    <mergeCell ref="W23:X23"/>
    <mergeCell ref="A24:Q24"/>
    <mergeCell ref="R24:V24"/>
    <mergeCell ref="W24:X24"/>
    <mergeCell ref="A21:Q21"/>
    <mergeCell ref="R21:V21"/>
    <mergeCell ref="W21:X21"/>
    <mergeCell ref="A22:Q22"/>
    <mergeCell ref="R22:V22"/>
    <mergeCell ref="W22:X22"/>
    <mergeCell ref="A19:Q19"/>
    <mergeCell ref="R19:V19"/>
    <mergeCell ref="W19:X19"/>
    <mergeCell ref="A20:Q20"/>
    <mergeCell ref="R20:V20"/>
    <mergeCell ref="W20:X20"/>
    <mergeCell ref="A13:X13"/>
    <mergeCell ref="A12:O12"/>
    <mergeCell ref="S12:X12"/>
    <mergeCell ref="A15:X15"/>
    <mergeCell ref="A17:X17"/>
    <mergeCell ref="A18:Q18"/>
    <mergeCell ref="R18:V18"/>
    <mergeCell ref="W18:X18"/>
    <mergeCell ref="J3:X3"/>
    <mergeCell ref="J4:P5"/>
    <mergeCell ref="A10:E10"/>
    <mergeCell ref="F10:L10"/>
    <mergeCell ref="M10:R10"/>
    <mergeCell ref="S10:X10"/>
    <mergeCell ref="A1:I9"/>
    <mergeCell ref="J9:X9"/>
    <mergeCell ref="P12:R12"/>
    <mergeCell ref="Q4:X5"/>
    <mergeCell ref="J7:O7"/>
    <mergeCell ref="P7:R7"/>
    <mergeCell ref="W7:X7"/>
    <mergeCell ref="J8:X8"/>
    <mergeCell ref="J6:X6"/>
    <mergeCell ref="J1:X2"/>
  </mergeCells>
  <printOptions/>
  <pageMargins left="0.1968503937007874" right="0.1968503937007874" top="0.7480314960629921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CNB</dc:creator>
  <cp:keywords/>
  <dc:description/>
  <cp:lastModifiedBy>Usuário</cp:lastModifiedBy>
  <cp:lastPrinted>2022-12-01T14:59:06Z</cp:lastPrinted>
  <dcterms:created xsi:type="dcterms:W3CDTF">2003-11-06T10:44:30Z</dcterms:created>
  <dcterms:modified xsi:type="dcterms:W3CDTF">2022-12-01T14:59:18Z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-1589341101</vt:i4>
  </property>
  <property fmtid="{D5CDD505-2E9C-101B-9397-08002B2CF9AE}" pid="3" name="_EmailSubject">
    <vt:lpwstr>Cristovão Gonçalves</vt:lpwstr>
  </property>
  <property fmtid="{D5CDD505-2E9C-101B-9397-08002B2CF9AE}" pid="4" name="_AuthorEmail">
    <vt:lpwstr>vitalpedriali@turbopro.com.br</vt:lpwstr>
  </property>
  <property fmtid="{D5CDD505-2E9C-101B-9397-08002B2CF9AE}" pid="5" name="_AuthorEmailDisplayName">
    <vt:lpwstr>VITAL</vt:lpwstr>
  </property>
  <property fmtid="{D5CDD505-2E9C-101B-9397-08002B2CF9AE}" pid="6" name="_ReviewingToolsShownOnce">
    <vt:lpwstr/>
  </property>
</Properties>
</file>